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Космос" sheetId="2" r:id="rId2"/>
    <sheet name="Тойоты" sheetId="3" r:id="rId3"/>
  </sheets>
  <calcPr calcId="125725" calcMode="autoNoTable" calcOnSave="0"/>
</workbook>
</file>

<file path=xl/calcChain.xml><?xml version="1.0" encoding="utf-8"?>
<calcChain xmlns="http://schemas.openxmlformats.org/spreadsheetml/2006/main">
  <c r="S24" i="1"/>
  <c r="R34"/>
  <c r="Q54"/>
  <c r="P67"/>
  <c r="P32"/>
  <c r="P63"/>
  <c r="P8"/>
  <c r="L42"/>
  <c r="K50"/>
  <c r="J45"/>
  <c r="K34"/>
  <c r="K37"/>
  <c r="L40"/>
  <c r="L39"/>
  <c r="L38"/>
  <c r="C18" i="2" l="1"/>
  <c r="L36" i="1"/>
  <c r="L35"/>
  <c r="L29"/>
  <c r="O49" l="1"/>
  <c r="O48"/>
  <c r="E5" i="3"/>
  <c r="E6"/>
  <c r="E7"/>
  <c r="E4"/>
  <c r="C7"/>
  <c r="C6"/>
  <c r="C5"/>
  <c r="C4"/>
  <c r="I52" i="1" l="1"/>
  <c r="I59"/>
  <c r="N5"/>
  <c r="F4"/>
  <c r="D29"/>
  <c r="M8"/>
  <c r="N8" s="1"/>
  <c r="G59"/>
  <c r="E48"/>
  <c r="H48" s="1"/>
  <c r="N48" s="1"/>
  <c r="E49"/>
  <c r="H49" s="1"/>
  <c r="N49" s="1"/>
  <c r="K8"/>
  <c r="F58"/>
  <c r="F32"/>
  <c r="F31"/>
  <c r="I31" s="1"/>
  <c r="D50"/>
  <c r="D51"/>
  <c r="F51" s="1"/>
  <c r="D52"/>
  <c r="G52" s="1"/>
  <c r="D53"/>
  <c r="F53" s="1"/>
  <c r="D55"/>
  <c r="D56"/>
  <c r="D57"/>
  <c r="D58"/>
  <c r="D59"/>
  <c r="D60"/>
  <c r="D61"/>
  <c r="F61" s="1"/>
  <c r="D62"/>
  <c r="D63"/>
  <c r="D64"/>
  <c r="D65"/>
  <c r="D66"/>
  <c r="D67"/>
  <c r="J5"/>
  <c r="L5" s="1"/>
  <c r="D30"/>
  <c r="D31"/>
  <c r="D32"/>
  <c r="D33"/>
  <c r="D34"/>
  <c r="G34" s="1"/>
  <c r="H34" s="1"/>
  <c r="D35"/>
  <c r="D36"/>
  <c r="D37"/>
  <c r="D38"/>
  <c r="D39"/>
  <c r="D40"/>
  <c r="D41"/>
  <c r="D42"/>
  <c r="D43"/>
  <c r="D44"/>
  <c r="D45"/>
  <c r="G45" s="1"/>
  <c r="D46"/>
  <c r="F11" l="1"/>
  <c r="F10"/>
  <c r="H8" l="1"/>
  <c r="C8"/>
  <c r="G7"/>
  <c r="G4"/>
  <c r="N4" s="1"/>
  <c r="F7"/>
  <c r="F5"/>
  <c r="G5" s="1"/>
  <c r="F6"/>
  <c r="G6" s="1"/>
  <c r="N6" s="1"/>
</calcChain>
</file>

<file path=xl/sharedStrings.xml><?xml version="1.0" encoding="utf-8"?>
<sst xmlns="http://schemas.openxmlformats.org/spreadsheetml/2006/main" count="138" uniqueCount="115">
  <si>
    <t>Н п/п</t>
  </si>
  <si>
    <t>Наименование</t>
  </si>
  <si>
    <t>Колёсный экскаватор Твэкс ЭО-3323А, 1999</t>
  </si>
  <si>
    <t>Стоимость после первого поднятия -10%</t>
  </si>
  <si>
    <t>Стоимость после второго поднятия -10%</t>
  </si>
  <si>
    <t>Первоначальная Стоимость за 2шт</t>
  </si>
  <si>
    <t>Стоимость после  поднятия -10%</t>
  </si>
  <si>
    <t>Первоначальная Стоимость/цена оценки</t>
  </si>
  <si>
    <t>Трактор Беларус 2007г</t>
  </si>
  <si>
    <t>плюс 50% на авито с ндс</t>
  </si>
  <si>
    <t>Трактор Беларус 2003г</t>
  </si>
  <si>
    <t>Комплектн. трансф. п/станция ЦТС -400/10 (Трансформатор TON – 354/22).- 164380, 00 руб с НДС</t>
  </si>
  <si>
    <t xml:space="preserve"> Трансформатор силовой ТМ-1000/10 Заводской номер 6431</t>
  </si>
  <si>
    <t>Трансформатор силовой масл (№2ТП-2-3) ТМ-800/10</t>
  </si>
  <si>
    <t>Трансформатор силовой ТМ-1000/10 Заводской номер 5</t>
  </si>
  <si>
    <t>Трансформатор силовой ТМ-1600/10 Заводской номер 1151</t>
  </si>
  <si>
    <t>Трансформатор силовой ТМЗ-1000/6 Заводской номер 236173</t>
  </si>
  <si>
    <t>плюс 20% на авито с НДС</t>
  </si>
  <si>
    <t>Трансформатор силовой ТМ-1600/10 Заводской номер 503765</t>
  </si>
  <si>
    <t>УАЗ 3962, 2013, VIN XTT396255D0486495</t>
  </si>
  <si>
    <t>УАЗ 3962 2.7 MT, 2011, 261 678 км</t>
  </si>
  <si>
    <t>с 15.08.2025</t>
  </si>
  <si>
    <t>с НДС</t>
  </si>
  <si>
    <t>Стоимость после второго поднятия минус 10%</t>
  </si>
  <si>
    <t>Стоимость после второго поднятия минус 20% от ПВС</t>
  </si>
  <si>
    <t>ГАЗ ГАЗель 3221 2.4 MT, 2010, 383 253 км</t>
  </si>
  <si>
    <t>15.08 поставили стоимость оценки т к нет предложений</t>
  </si>
  <si>
    <t>неопубликованы</t>
  </si>
  <si>
    <t>с 22.08.2025</t>
  </si>
  <si>
    <t>Трактор Б 10 М. 0111‐1Е</t>
  </si>
  <si>
    <t>Бульдозер Liebherr PR 754</t>
  </si>
  <si>
    <t>(HYUNDAI H-1) У209НК</t>
  </si>
  <si>
    <t>KARCHER VC 50</t>
  </si>
  <si>
    <t>Экскаватор ЭО‐3323А</t>
  </si>
  <si>
    <t>Сварочный агрегат АДБ‐4001</t>
  </si>
  <si>
    <t>Кран моствовой электрический №2.</t>
  </si>
  <si>
    <t>Оценка 17 единиц</t>
  </si>
  <si>
    <t>ГАЗ 2705 О073ЕС</t>
  </si>
  <si>
    <t>ГАЗ 2217 А163НС</t>
  </si>
  <si>
    <t>ГАЗ 3221 Т934КС</t>
  </si>
  <si>
    <t>ГАЗ 3221 Т936КС</t>
  </si>
  <si>
    <t>УАЗ 390994 Р 734АС</t>
  </si>
  <si>
    <t>дата с какой ставим цену на сайте</t>
  </si>
  <si>
    <t>Автоцистерна ЗИЛ С846РР</t>
  </si>
  <si>
    <t>Санитарка ГАЗель С527КН</t>
  </si>
  <si>
    <t>Санитарка ГАЗель Р852АС</t>
  </si>
  <si>
    <t>с 08.09.2025</t>
  </si>
  <si>
    <r>
      <t>Емкости для хранения мазута(2 шт</t>
    </r>
    <r>
      <rPr>
        <b/>
        <sz val="11"/>
        <color theme="1"/>
        <rFont val="Calibri"/>
        <family val="2"/>
        <charset val="204"/>
        <scheme val="minor"/>
      </rPr>
      <t>) с 25.07</t>
    </r>
  </si>
  <si>
    <t>Емкости цех 36</t>
  </si>
  <si>
    <t xml:space="preserve">Урал-4320 (КС-45717-1)    </t>
  </si>
  <si>
    <t xml:space="preserve">КамАЗ-53229А(КС-5579.2)   </t>
  </si>
  <si>
    <t>КамАЗ-55111</t>
  </si>
  <si>
    <t>ГАЗ-3308 (390812) Х 004 МС 59</t>
  </si>
  <si>
    <t>ГАЗ-3302 ( 405220 )</t>
  </si>
  <si>
    <t>ТО-28А</t>
  </si>
  <si>
    <t xml:space="preserve">ДЗ-98В 9.2   </t>
  </si>
  <si>
    <t>Маз-5337 (КС-3579)</t>
  </si>
  <si>
    <t>Прицеп 2-ПТС-4,5 модель 8549</t>
  </si>
  <si>
    <t xml:space="preserve">Беларус 82.1   </t>
  </si>
  <si>
    <t xml:space="preserve">Амкодор-342В    </t>
  </si>
  <si>
    <t xml:space="preserve">ТМ10.10 ГСТ 10   </t>
  </si>
  <si>
    <t>УАЗ 29891</t>
  </si>
  <si>
    <t xml:space="preserve">ГАЗ-3302 ( 405220 )  </t>
  </si>
  <si>
    <t>УАЗ 220695-04 Специализированный пассажирский</t>
  </si>
  <si>
    <t>ГАЗ 330232 Бортовой с тентом</t>
  </si>
  <si>
    <t xml:space="preserve">плюс 50% на авито с ндс </t>
  </si>
  <si>
    <t>Стоимость после первого поднятия -10% 20.11.25</t>
  </si>
  <si>
    <r>
      <t xml:space="preserve">ГАЗ 27257 В272ТО </t>
    </r>
    <r>
      <rPr>
        <b/>
        <sz val="11"/>
        <color theme="1"/>
        <rFont val="Calibri"/>
        <family val="2"/>
        <charset val="204"/>
        <scheme val="minor"/>
      </rPr>
      <t>СВО</t>
    </r>
  </si>
  <si>
    <t>Стоимость после первого поднятия -10% 24.11.25</t>
  </si>
  <si>
    <t xml:space="preserve">Беларус 82 КО-812.1  </t>
  </si>
  <si>
    <t>Стоимость после первого поднятия -10% 25.11.25</t>
  </si>
  <si>
    <t>Стоимость после последнего поднятия -10% 12.12.25</t>
  </si>
  <si>
    <t>плюс 20% на авито с ндс 12.12.25</t>
  </si>
  <si>
    <t>Убрать Суховский</t>
  </si>
  <si>
    <t>Стоимость после первого поднятия -10% 15.12.25</t>
  </si>
  <si>
    <t>плюс 50% на авито с ндс 11.11.25/12.12.2025 маз</t>
  </si>
  <si>
    <t>Выложили на АВИТО 12.12.2025</t>
  </si>
  <si>
    <t>Стоимость после первого поднятия -10% 27.01.26</t>
  </si>
  <si>
    <t xml:space="preserve">Стоимость после первого поднятия Кран с 27.01.26 -10% </t>
  </si>
  <si>
    <t>Стоимость после последнего поднятия -10% 05.03.25</t>
  </si>
  <si>
    <t>Трансформаторы напряжения VTA TVBs-245 (Зав №30096779, 30096777, 30096778, 30096780, 30096781, 30096782) 2013г.в. – 6 шт.</t>
  </si>
  <si>
    <t>КРУЭ - PASS MOS-245 (97492 (повреждён)) 2013г.в. – 1 шт</t>
  </si>
  <si>
    <t>КРУЭ - PASS MOS-245 (97491) 2013г.в. – 1 шт.</t>
  </si>
  <si>
    <t>КРУЭ - PASS MOS-245 (90097) 2006г.в. – 1 шт.</t>
  </si>
  <si>
    <t>Ограничители напряжения PEXLIM Q228-XV245M 2006 г.в – 12 шт</t>
  </si>
  <si>
    <t>Конденсаторы связи - СМПВ-110/v3-6,4 УХЛ1 2006г.в. – 4 шт</t>
  </si>
  <si>
    <t>Конденсаторы связи - СМБВ-110/v3-6,4 УХЛ1 2006г.в. – 4 шт.</t>
  </si>
  <si>
    <t>Высокочастотные заградители ВЗ-1250-0,5У1 2006г.в. – 3 шт.</t>
  </si>
  <si>
    <t xml:space="preserve">Стоимость после поднятия  09.04.26 -10% </t>
  </si>
  <si>
    <t>с 27.02.2026</t>
  </si>
  <si>
    <t>Toyota Camry E396АТ 2013</t>
  </si>
  <si>
    <t>Toyota Corolla А397АТ 2013</t>
  </si>
  <si>
    <t>Toyota Camry А733МС 2012</t>
  </si>
  <si>
    <t>Toyota Camry А622ХУ 2012</t>
  </si>
  <si>
    <t>Цена на авито с ндс</t>
  </si>
  <si>
    <t>Самосвал БелАЗ 7540В, 2006 1337 (091) Взаимозачет</t>
  </si>
  <si>
    <t>взаимозачет  ПВК 22809</t>
  </si>
  <si>
    <t>Самосвал БелАЗ 7540В, 2006 1338</t>
  </si>
  <si>
    <t>Самосвал БелАЗ 7540В, 2006 1336</t>
  </si>
  <si>
    <t>Стоимость после последнего поднятия -10% 17.04.25</t>
  </si>
  <si>
    <t xml:space="preserve">Стоимость после поднятия  17.04.26 -10% </t>
  </si>
  <si>
    <t xml:space="preserve">ГАЗ 2217 В358РТ </t>
  </si>
  <si>
    <t>Автобус ПАЗ 32053 цех 36 с 27.02.26</t>
  </si>
  <si>
    <t>убрано 21.04.20206 1 049760</t>
  </si>
  <si>
    <t>убрано 21.04.20206 1 968300</t>
  </si>
  <si>
    <t>Стоимость после последнего поднятия -10% 27.04.25</t>
  </si>
  <si>
    <t>Стоимость после последнего поднятия -10% 23.04.26</t>
  </si>
  <si>
    <t>Стоимость после последнего поднятия -10% 13.05.26</t>
  </si>
  <si>
    <t>Стоимость после последнего поднятия -10% 12.05.26</t>
  </si>
  <si>
    <t>Зажимы для жесткой ошиновки PROMEKO, 2006 г.в. - 44 шт.</t>
  </si>
  <si>
    <t>Трансформаторный разъединитель КРУЭ PASS MOS-245, 2006 г.в. - 2 шт.</t>
  </si>
  <si>
    <t>Привод выключателя КРУЭ типа PASS BLK-222, 2006 г.в. - 6 шт.</t>
  </si>
  <si>
    <t>Трансфарматор напряжения VTA TVBs-245, 2006 г.в. - 6 шт.</t>
  </si>
  <si>
    <t>Трансформатор тока ТАТ, 2006 г.в. - 44 шт.</t>
  </si>
  <si>
    <t>Цена для размещения на корпоративном сайте руб с НДС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</si>
</sst>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/>
    <xf numFmtId="4" fontId="0" fillId="0" borderId="1" xfId="0" applyNumberFormat="1" applyBorder="1"/>
    <xf numFmtId="4" fontId="1" fillId="0" borderId="1" xfId="0" applyNumberFormat="1" applyFont="1" applyBorder="1"/>
    <xf numFmtId="2" fontId="0" fillId="0" borderId="1" xfId="0" applyNumberFormat="1" applyBorder="1"/>
    <xf numFmtId="4" fontId="1" fillId="0" borderId="3" xfId="0" applyNumberFormat="1" applyFont="1" applyBorder="1" applyAlignment="1"/>
    <xf numFmtId="0" fontId="0" fillId="0" borderId="0" xfId="0" applyBorder="1"/>
    <xf numFmtId="2" fontId="0" fillId="0" borderId="0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0" fillId="0" borderId="1" xfId="0" applyNumberFormat="1" applyFill="1" applyBorder="1"/>
    <xf numFmtId="4" fontId="1" fillId="0" borderId="0" xfId="0" applyNumberFormat="1" applyFont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/>
    <xf numFmtId="4" fontId="0" fillId="2" borderId="1" xfId="0" applyNumberFormat="1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1" xfId="0" applyFill="1" applyBorder="1"/>
    <xf numFmtId="0" fontId="0" fillId="0" borderId="4" xfId="0" applyFill="1" applyBorder="1"/>
    <xf numFmtId="4" fontId="1" fillId="0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5" xfId="0" applyFill="1" applyBorder="1" applyAlignment="1">
      <alignment wrapText="1"/>
    </xf>
    <xf numFmtId="9" fontId="1" fillId="0" borderId="4" xfId="0" applyNumberFormat="1" applyFont="1" applyBorder="1" applyAlignment="1">
      <alignment horizontal="center" wrapText="1"/>
    </xf>
    <xf numFmtId="4" fontId="0" fillId="0" borderId="4" xfId="0" applyNumberFormat="1" applyBorder="1" applyAlignment="1"/>
    <xf numFmtId="4" fontId="0" fillId="2" borderId="4" xfId="0" applyNumberFormat="1" applyFill="1" applyBorder="1" applyAlignment="1"/>
    <xf numFmtId="4" fontId="0" fillId="0" borderId="4" xfId="0" applyNumberFormat="1" applyBorder="1"/>
    <xf numFmtId="4" fontId="0" fillId="0" borderId="6" xfId="0" applyNumberFormat="1" applyBorder="1"/>
    <xf numFmtId="4" fontId="0" fillId="2" borderId="4" xfId="0" applyNumberFormat="1" applyFill="1" applyBorder="1"/>
    <xf numFmtId="4" fontId="0" fillId="0" borderId="4" xfId="0" applyNumberFormat="1" applyFill="1" applyBorder="1"/>
    <xf numFmtId="0" fontId="1" fillId="0" borderId="7" xfId="0" applyFont="1" applyBorder="1" applyAlignment="1">
      <alignment wrapText="1"/>
    </xf>
    <xf numFmtId="4" fontId="0" fillId="0" borderId="8" xfId="0" applyNumberFormat="1" applyBorder="1" applyAlignment="1"/>
    <xf numFmtId="4" fontId="0" fillId="2" borderId="8" xfId="0" applyNumberFormat="1" applyFill="1" applyBorder="1" applyAlignment="1"/>
    <xf numFmtId="4" fontId="1" fillId="0" borderId="8" xfId="0" applyNumberFormat="1" applyFont="1" applyBorder="1" applyAlignment="1"/>
    <xf numFmtId="4" fontId="0" fillId="0" borderId="9" xfId="0" applyNumberFormat="1" applyBorder="1" applyAlignment="1"/>
    <xf numFmtId="4" fontId="0" fillId="0" borderId="8" xfId="0" applyNumberFormat="1" applyFill="1" applyBorder="1" applyAlignment="1"/>
    <xf numFmtId="4" fontId="0" fillId="2" borderId="10" xfId="0" applyNumberFormat="1" applyFill="1" applyBorder="1" applyAlignment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0" fillId="0" borderId="14" xfId="0" applyNumberFormat="1" applyBorder="1"/>
    <xf numFmtId="2" fontId="0" fillId="0" borderId="14" xfId="0" applyNumberFormat="1" applyBorder="1"/>
    <xf numFmtId="0" fontId="0" fillId="0" borderId="16" xfId="0" applyBorder="1"/>
    <xf numFmtId="4" fontId="0" fillId="0" borderId="17" xfId="0" applyNumberFormat="1" applyBorder="1"/>
    <xf numFmtId="0" fontId="0" fillId="0" borderId="1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3" xfId="0" applyNumberFormat="1" applyBorder="1"/>
    <xf numFmtId="4" fontId="0" fillId="0" borderId="2" xfId="0" applyNumberFormat="1" applyBorder="1"/>
    <xf numFmtId="0" fontId="0" fillId="2" borderId="2" xfId="0" applyFill="1" applyBorder="1"/>
    <xf numFmtId="0" fontId="0" fillId="0" borderId="2" xfId="0" applyFill="1" applyBorder="1"/>
    <xf numFmtId="0" fontId="0" fillId="0" borderId="18" xfId="0" applyBorder="1"/>
    <xf numFmtId="0" fontId="0" fillId="0" borderId="19" xfId="0" applyBorder="1"/>
    <xf numFmtId="4" fontId="0" fillId="3" borderId="19" xfId="0" applyNumberForma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1" fillId="0" borderId="23" xfId="0" applyNumberFormat="1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0" fillId="0" borderId="24" xfId="0" applyBorder="1"/>
    <xf numFmtId="4" fontId="0" fillId="0" borderId="19" xfId="0" applyNumberFormat="1" applyBorder="1"/>
    <xf numFmtId="4" fontId="0" fillId="0" borderId="0" xfId="0" applyNumberFormat="1" applyBorder="1"/>
    <xf numFmtId="0" fontId="0" fillId="0" borderId="2" xfId="0" applyFont="1" applyBorder="1"/>
    <xf numFmtId="0" fontId="1" fillId="4" borderId="2" xfId="0" applyFont="1" applyFill="1" applyBorder="1"/>
    <xf numFmtId="4" fontId="0" fillId="3" borderId="1" xfId="0" applyNumberFormat="1" applyFill="1" applyBorder="1"/>
    <xf numFmtId="2" fontId="0" fillId="0" borderId="19" xfId="0" applyNumberForma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4" fontId="0" fillId="0" borderId="2" xfId="0" applyNumberFormat="1" applyFont="1" applyBorder="1"/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4" fontId="1" fillId="0" borderId="0" xfId="0" applyNumberFormat="1" applyFont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/>
    <xf numFmtId="4" fontId="0" fillId="0" borderId="1" xfId="0" applyNumberFormat="1" applyBorder="1" applyAlignment="1">
      <alignment horizontal="center" vertical="distributed"/>
    </xf>
    <xf numFmtId="0" fontId="1" fillId="0" borderId="25" xfId="0" applyFont="1" applyBorder="1" applyAlignment="1">
      <alignment wrapText="1"/>
    </xf>
    <xf numFmtId="4" fontId="4" fillId="0" borderId="4" xfId="0" applyNumberFormat="1" applyFont="1" applyBorder="1" applyAlignment="1">
      <alignment horizontal="center" vertical="distributed" wrapText="1"/>
    </xf>
    <xf numFmtId="4" fontId="0" fillId="2" borderId="2" xfId="0" applyNumberFormat="1" applyFill="1" applyBorder="1"/>
    <xf numFmtId="4" fontId="1" fillId="0" borderId="2" xfId="0" applyNumberFormat="1" applyFont="1" applyBorder="1"/>
    <xf numFmtId="0" fontId="5" fillId="0" borderId="2" xfId="0" applyFont="1" applyBorder="1"/>
    <xf numFmtId="0" fontId="1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26" xfId="0" applyFont="1" applyBorder="1"/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wrapText="1"/>
    </xf>
    <xf numFmtId="0" fontId="0" fillId="0" borderId="29" xfId="0" applyBorder="1"/>
    <xf numFmtId="2" fontId="0" fillId="0" borderId="30" xfId="0" applyNumberFormat="1" applyBorder="1"/>
    <xf numFmtId="0" fontId="0" fillId="0" borderId="31" xfId="0" applyBorder="1"/>
    <xf numFmtId="2" fontId="0" fillId="0" borderId="32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7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" sqref="F4"/>
    </sheetView>
  </sheetViews>
  <sheetFormatPr defaultRowHeight="14.4"/>
  <cols>
    <col min="2" max="2" width="35" customWidth="1"/>
    <col min="3" max="3" width="18.6640625" customWidth="1"/>
    <col min="4" max="4" width="24.44140625" customWidth="1"/>
    <col min="5" max="5" width="13.6640625" customWidth="1"/>
    <col min="6" max="6" width="21.77734375" customWidth="1"/>
    <col min="7" max="7" width="18.6640625" style="1" customWidth="1"/>
    <col min="8" max="8" width="21" customWidth="1"/>
    <col min="9" max="9" width="17.77734375" customWidth="1"/>
    <col min="10" max="10" width="10.88671875" customWidth="1"/>
    <col min="11" max="11" width="15.6640625" customWidth="1"/>
    <col min="12" max="12" width="19.88671875" customWidth="1"/>
    <col min="13" max="13" width="15.21875" customWidth="1"/>
    <col min="14" max="14" width="12.88671875" customWidth="1"/>
    <col min="15" max="15" width="14.21875" customWidth="1"/>
    <col min="16" max="16" width="16.109375" customWidth="1"/>
    <col min="17" max="17" width="17.88671875" customWidth="1"/>
    <col min="18" max="18" width="13.6640625" customWidth="1"/>
    <col min="19" max="19" width="12.88671875" customWidth="1"/>
  </cols>
  <sheetData>
    <row r="1" spans="1:19">
      <c r="D1" s="96" t="s">
        <v>42</v>
      </c>
      <c r="E1" s="97"/>
      <c r="F1" s="97"/>
      <c r="G1" s="97"/>
      <c r="H1" s="97"/>
      <c r="I1" s="97"/>
    </row>
    <row r="2" spans="1:19" ht="45.6" customHeight="1" thickBot="1">
      <c r="C2" s="81">
        <v>45729</v>
      </c>
      <c r="D2" s="76">
        <v>45870</v>
      </c>
      <c r="E2" s="76"/>
      <c r="F2" s="76">
        <v>45870</v>
      </c>
      <c r="G2" s="76">
        <v>45805</v>
      </c>
      <c r="H2" s="76">
        <v>45863</v>
      </c>
      <c r="I2" s="76">
        <v>45909</v>
      </c>
      <c r="J2" s="76">
        <v>45971</v>
      </c>
      <c r="K2" s="77" t="s">
        <v>70</v>
      </c>
      <c r="L2" s="77" t="s">
        <v>71</v>
      </c>
      <c r="M2" s="82" t="s">
        <v>77</v>
      </c>
      <c r="N2" s="79" t="s">
        <v>79</v>
      </c>
      <c r="O2" s="92" t="s">
        <v>99</v>
      </c>
      <c r="P2" s="79" t="s">
        <v>106</v>
      </c>
      <c r="Q2" s="79" t="s">
        <v>105</v>
      </c>
      <c r="R2" s="79" t="s">
        <v>107</v>
      </c>
      <c r="S2" s="79" t="s">
        <v>108</v>
      </c>
    </row>
    <row r="3" spans="1:19" ht="57.6">
      <c r="A3" s="11" t="s">
        <v>0</v>
      </c>
      <c r="B3" s="25" t="s">
        <v>1</v>
      </c>
      <c r="C3" s="37" t="s">
        <v>7</v>
      </c>
      <c r="D3" s="30" t="s">
        <v>9</v>
      </c>
      <c r="E3" s="30"/>
      <c r="F3" s="12" t="s">
        <v>3</v>
      </c>
      <c r="G3" s="12" t="s">
        <v>4</v>
      </c>
      <c r="H3" s="12" t="s">
        <v>5</v>
      </c>
      <c r="I3" s="25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25" t="s">
        <v>6</v>
      </c>
      <c r="O3" s="12" t="s">
        <v>6</v>
      </c>
      <c r="P3" s="2"/>
      <c r="Q3" s="2"/>
      <c r="R3" s="2"/>
      <c r="S3" s="2"/>
    </row>
    <row r="4" spans="1:19" ht="28.8">
      <c r="A4" s="3">
        <v>1</v>
      </c>
      <c r="B4" s="26" t="s">
        <v>95</v>
      </c>
      <c r="C4" s="38">
        <v>3000000</v>
      </c>
      <c r="D4" s="31"/>
      <c r="E4" s="31"/>
      <c r="F4" s="5">
        <f>C4-(C4*10%)</f>
        <v>2700000</v>
      </c>
      <c r="G4" s="5">
        <f>F4-(F4*10%)</f>
        <v>2430000</v>
      </c>
      <c r="H4" s="2"/>
      <c r="I4" s="44"/>
      <c r="J4" s="2"/>
      <c r="K4" s="44"/>
      <c r="L4" s="2"/>
      <c r="M4" s="2"/>
      <c r="N4" s="58">
        <f>G4-(G4*10%)</f>
        <v>2187000</v>
      </c>
      <c r="O4" s="5" t="s">
        <v>96</v>
      </c>
      <c r="P4" s="2"/>
      <c r="Q4" s="2"/>
      <c r="R4" s="2"/>
      <c r="S4" s="2"/>
    </row>
    <row r="5" spans="1:19">
      <c r="A5" s="3">
        <v>2</v>
      </c>
      <c r="B5" s="26" t="s">
        <v>97</v>
      </c>
      <c r="C5" s="38">
        <v>2200000</v>
      </c>
      <c r="D5" s="31"/>
      <c r="E5" s="31"/>
      <c r="F5" s="5">
        <f t="shared" ref="F5:F7" si="0">C5-(C5*10%)</f>
        <v>1980000</v>
      </c>
      <c r="G5" s="5">
        <f t="shared" ref="G5:G7" si="1">F5-(F5*10%)</f>
        <v>1782000</v>
      </c>
      <c r="H5" s="2"/>
      <c r="I5" s="57">
        <v>1600000</v>
      </c>
      <c r="J5" s="17">
        <f t="shared" ref="J5" si="2">I5-(I5*10%)</f>
        <v>1440000</v>
      </c>
      <c r="K5" s="44"/>
      <c r="L5" s="17">
        <f>J5-(J5*10%)</f>
        <v>1296000</v>
      </c>
      <c r="M5" s="2"/>
      <c r="N5" s="88">
        <f>L5-(L5*10%)</f>
        <v>1166400</v>
      </c>
      <c r="O5" s="5" t="s">
        <v>103</v>
      </c>
      <c r="P5" s="2">
        <v>1049760</v>
      </c>
      <c r="Q5" s="2"/>
      <c r="R5" s="2"/>
      <c r="S5" s="2"/>
    </row>
    <row r="6" spans="1:19">
      <c r="A6" s="3">
        <v>3</v>
      </c>
      <c r="B6" s="26" t="s">
        <v>98</v>
      </c>
      <c r="C6" s="38">
        <v>3000000</v>
      </c>
      <c r="D6" s="31"/>
      <c r="E6" s="31"/>
      <c r="F6" s="5">
        <f t="shared" si="0"/>
        <v>2700000</v>
      </c>
      <c r="G6" s="5">
        <f t="shared" si="1"/>
        <v>2430000</v>
      </c>
      <c r="H6" s="2"/>
      <c r="I6" s="44"/>
      <c r="J6" s="2"/>
      <c r="K6" s="44"/>
      <c r="L6" s="2"/>
      <c r="M6" s="2"/>
      <c r="N6" s="58">
        <f>G6-(G6*10%)</f>
        <v>2187000</v>
      </c>
      <c r="O6" s="5" t="s">
        <v>104</v>
      </c>
      <c r="P6" s="2">
        <v>1968300</v>
      </c>
      <c r="Q6" s="2"/>
      <c r="R6" s="2"/>
      <c r="S6" s="2"/>
    </row>
    <row r="7" spans="1:19" ht="28.8">
      <c r="A7" s="3">
        <v>4</v>
      </c>
      <c r="B7" s="26" t="s">
        <v>2</v>
      </c>
      <c r="C7" s="38">
        <v>542167</v>
      </c>
      <c r="D7" s="31"/>
      <c r="E7" s="31"/>
      <c r="F7" s="5">
        <f t="shared" si="0"/>
        <v>487950.3</v>
      </c>
      <c r="G7" s="6">
        <f t="shared" si="1"/>
        <v>439155.27</v>
      </c>
      <c r="H7" s="2"/>
      <c r="I7" s="44"/>
      <c r="J7" s="2"/>
      <c r="K7" s="44"/>
      <c r="L7" s="2"/>
      <c r="M7" s="2"/>
      <c r="O7" s="2"/>
      <c r="P7" s="2"/>
      <c r="Q7" s="2"/>
      <c r="R7" s="2"/>
      <c r="S7" s="2"/>
    </row>
    <row r="8" spans="1:19" ht="44.1" customHeight="1">
      <c r="A8" s="3">
        <v>5</v>
      </c>
      <c r="B8" s="26" t="s">
        <v>47</v>
      </c>
      <c r="C8" s="38">
        <f>65000*3</f>
        <v>195000</v>
      </c>
      <c r="D8" s="31"/>
      <c r="E8" s="31"/>
      <c r="F8" s="5"/>
      <c r="G8" s="5"/>
      <c r="H8" s="5">
        <f>65000*2</f>
        <v>130000</v>
      </c>
      <c r="I8" s="58">
        <v>117000</v>
      </c>
      <c r="J8" s="2"/>
      <c r="K8" s="78">
        <f>I8-(I8*10%)</f>
        <v>105300</v>
      </c>
      <c r="L8" s="6"/>
      <c r="M8" s="6">
        <f>K8-(K8*10%)</f>
        <v>94770</v>
      </c>
      <c r="N8" s="89">
        <f>M8-(M8*10%)</f>
        <v>85293</v>
      </c>
      <c r="O8" s="6"/>
      <c r="P8" s="6">
        <f>N8-(N8*10%)</f>
        <v>76763.7</v>
      </c>
      <c r="Q8" s="2"/>
      <c r="R8" s="2"/>
      <c r="S8" s="2"/>
    </row>
    <row r="9" spans="1:19">
      <c r="A9" s="3"/>
      <c r="B9" s="26"/>
      <c r="C9" s="38"/>
      <c r="D9" s="31"/>
      <c r="E9" s="31"/>
      <c r="F9" s="6" t="s">
        <v>26</v>
      </c>
      <c r="G9" s="5"/>
      <c r="H9" s="5"/>
      <c r="I9" s="58"/>
      <c r="J9" s="2"/>
      <c r="K9" s="44"/>
      <c r="L9" s="2"/>
      <c r="M9" s="2"/>
      <c r="N9" s="2"/>
      <c r="O9" s="2"/>
      <c r="P9" s="2"/>
      <c r="Q9" s="2"/>
      <c r="R9" s="2"/>
      <c r="S9" s="2"/>
    </row>
    <row r="10" spans="1:19">
      <c r="A10" s="15">
        <v>6</v>
      </c>
      <c r="B10" s="27" t="s">
        <v>8</v>
      </c>
      <c r="C10" s="39">
        <v>810000</v>
      </c>
      <c r="D10" s="32">
        <v>1215000</v>
      </c>
      <c r="E10" s="32"/>
      <c r="F10" s="17">
        <f>C10</f>
        <v>810000</v>
      </c>
      <c r="G10" s="17"/>
      <c r="H10" s="18"/>
      <c r="I10" s="59"/>
      <c r="J10" s="2"/>
      <c r="K10" s="44"/>
      <c r="L10" s="2"/>
      <c r="M10" s="2"/>
      <c r="N10" s="2"/>
      <c r="O10" s="2"/>
      <c r="P10" s="2"/>
      <c r="Q10" s="2"/>
      <c r="R10" s="2"/>
      <c r="S10" s="2"/>
    </row>
    <row r="11" spans="1:19">
      <c r="A11" s="15">
        <v>7</v>
      </c>
      <c r="B11" s="27" t="s">
        <v>10</v>
      </c>
      <c r="C11" s="39">
        <v>702900</v>
      </c>
      <c r="D11" s="32">
        <v>1054350</v>
      </c>
      <c r="E11" s="32"/>
      <c r="F11" s="17">
        <f>C11</f>
        <v>702900</v>
      </c>
      <c r="G11" s="17"/>
      <c r="H11" s="18"/>
      <c r="I11" s="59"/>
      <c r="J11" s="2"/>
      <c r="K11" s="44"/>
      <c r="L11" s="2"/>
      <c r="M11" s="2"/>
      <c r="N11" s="2"/>
      <c r="O11" s="2"/>
      <c r="P11" s="2"/>
      <c r="Q11" s="2"/>
      <c r="R11" s="2"/>
      <c r="S11" s="2"/>
    </row>
    <row r="12" spans="1:19">
      <c r="B12" s="8"/>
      <c r="C12" s="40"/>
      <c r="D12" s="8" t="s">
        <v>17</v>
      </c>
      <c r="E12" s="8"/>
      <c r="F12" s="8"/>
      <c r="G12" s="8"/>
      <c r="H12" s="8"/>
      <c r="I12" s="8"/>
      <c r="J12" s="2"/>
      <c r="K12" s="44"/>
      <c r="L12" s="2"/>
      <c r="M12" s="2"/>
      <c r="N12" s="2"/>
      <c r="O12" s="2"/>
      <c r="P12" s="2"/>
      <c r="Q12" s="2"/>
      <c r="R12" s="2"/>
      <c r="S12" s="2"/>
    </row>
    <row r="13" spans="1:19" ht="43.2">
      <c r="A13" s="2"/>
      <c r="B13" s="28" t="s">
        <v>11</v>
      </c>
      <c r="C13" s="38">
        <v>164380</v>
      </c>
      <c r="D13" s="31">
        <v>197256</v>
      </c>
      <c r="E13" s="31"/>
      <c r="F13" s="4"/>
      <c r="G13" s="7"/>
      <c r="H13" s="2"/>
      <c r="I13" s="44"/>
      <c r="J13" s="2"/>
      <c r="K13" s="44"/>
      <c r="L13" s="2"/>
      <c r="M13" s="2"/>
      <c r="N13" s="2"/>
      <c r="O13" s="2"/>
      <c r="P13" s="2"/>
      <c r="Q13" s="2"/>
      <c r="R13" s="2"/>
      <c r="S13" s="2"/>
    </row>
    <row r="14" spans="1:19" ht="28.8">
      <c r="A14" s="2"/>
      <c r="B14" s="28" t="s">
        <v>12</v>
      </c>
      <c r="C14" s="38">
        <v>65520</v>
      </c>
      <c r="D14" s="31">
        <v>78624</v>
      </c>
      <c r="E14" s="31"/>
      <c r="F14" s="4"/>
      <c r="G14" s="7"/>
      <c r="H14" s="2"/>
      <c r="I14" s="44"/>
      <c r="J14" s="2"/>
      <c r="K14" s="44"/>
      <c r="L14" s="2"/>
      <c r="M14" s="2"/>
      <c r="N14" s="2"/>
      <c r="O14" s="2"/>
      <c r="P14" s="2"/>
      <c r="Q14" s="2"/>
      <c r="R14" s="2"/>
      <c r="S14" s="2"/>
    </row>
    <row r="15" spans="1:19" ht="28.8">
      <c r="A15" s="2"/>
      <c r="B15" s="28" t="s">
        <v>13</v>
      </c>
      <c r="C15" s="38">
        <v>158580</v>
      </c>
      <c r="D15" s="31">
        <v>190296</v>
      </c>
      <c r="E15" s="31"/>
      <c r="F15" s="4"/>
      <c r="G15" s="7"/>
      <c r="H15" s="2"/>
      <c r="I15" s="44"/>
      <c r="J15" s="2"/>
      <c r="K15" s="44"/>
      <c r="L15" s="2"/>
      <c r="M15" s="2"/>
      <c r="N15" s="2"/>
      <c r="O15" s="2"/>
      <c r="P15" s="2"/>
      <c r="Q15" s="2"/>
      <c r="R15" s="2"/>
      <c r="S15" s="2"/>
    </row>
    <row r="16" spans="1:19" ht="28.8">
      <c r="A16" s="2"/>
      <c r="B16" s="28" t="s">
        <v>14</v>
      </c>
      <c r="C16" s="38">
        <v>65520</v>
      </c>
      <c r="D16" s="33">
        <v>78624</v>
      </c>
      <c r="E16" s="33"/>
      <c r="F16" s="4"/>
      <c r="G16" s="7"/>
      <c r="H16" s="2"/>
      <c r="I16" s="44"/>
      <c r="J16" s="2"/>
      <c r="K16" s="44"/>
      <c r="L16" s="2"/>
      <c r="M16" s="2"/>
      <c r="N16" s="2"/>
      <c r="O16" s="2"/>
      <c r="P16" s="2"/>
      <c r="Q16" s="2"/>
      <c r="R16" s="2"/>
      <c r="S16" s="2"/>
    </row>
    <row r="17" spans="1:19" ht="28.8">
      <c r="A17" s="2"/>
      <c r="B17" s="28" t="s">
        <v>15</v>
      </c>
      <c r="C17" s="38">
        <v>490710</v>
      </c>
      <c r="D17" s="33">
        <v>588852</v>
      </c>
      <c r="E17" s="33"/>
      <c r="F17" s="4"/>
      <c r="G17" s="7"/>
      <c r="H17" s="2"/>
      <c r="I17" s="44"/>
      <c r="J17" s="2"/>
      <c r="K17" s="44"/>
      <c r="L17" s="2"/>
      <c r="M17" s="2"/>
      <c r="N17" s="2"/>
      <c r="O17" s="2"/>
      <c r="P17" s="2"/>
      <c r="Q17" s="2"/>
      <c r="R17" s="2"/>
      <c r="S17" s="2"/>
    </row>
    <row r="18" spans="1:19" ht="28.8">
      <c r="A18" s="2"/>
      <c r="B18" s="28" t="s">
        <v>18</v>
      </c>
      <c r="C18" s="38">
        <v>490710</v>
      </c>
      <c r="D18" s="33">
        <v>588852</v>
      </c>
      <c r="E18" s="33"/>
      <c r="F18" s="4"/>
      <c r="G18" s="7"/>
      <c r="H18" s="2"/>
      <c r="I18" s="44"/>
      <c r="J18" s="2"/>
      <c r="K18" s="44"/>
      <c r="L18" s="2"/>
      <c r="M18" s="2"/>
      <c r="N18" s="2"/>
      <c r="O18" s="2"/>
      <c r="P18" s="2"/>
      <c r="Q18" s="2"/>
      <c r="R18" s="2"/>
      <c r="S18" s="2"/>
    </row>
    <row r="19" spans="1:19" ht="28.8">
      <c r="A19" s="2"/>
      <c r="B19" s="28" t="s">
        <v>16</v>
      </c>
      <c r="C19" s="38">
        <v>328900</v>
      </c>
      <c r="D19" s="33">
        <v>394680</v>
      </c>
      <c r="E19" s="33"/>
      <c r="F19" s="4"/>
      <c r="G19" s="7"/>
      <c r="H19" s="2"/>
      <c r="I19" s="44"/>
      <c r="J19" s="2"/>
      <c r="K19" s="44"/>
      <c r="L19" s="2"/>
      <c r="M19" s="2"/>
      <c r="N19" s="2"/>
      <c r="O19" s="2"/>
      <c r="P19" s="2"/>
      <c r="Q19" s="2"/>
      <c r="R19" s="2"/>
      <c r="S19" s="2"/>
    </row>
    <row r="20" spans="1:19">
      <c r="A20" s="9"/>
      <c r="B20" s="29"/>
      <c r="C20" s="41"/>
      <c r="D20" s="34"/>
      <c r="E20" s="71"/>
      <c r="F20" s="14" t="s">
        <v>21</v>
      </c>
      <c r="G20" s="10"/>
      <c r="H20" s="14" t="s">
        <v>28</v>
      </c>
      <c r="I20" s="9"/>
      <c r="J20" s="2"/>
      <c r="K20" s="44"/>
      <c r="L20" s="2"/>
      <c r="M20" s="2"/>
      <c r="N20" s="2"/>
      <c r="O20" s="2"/>
      <c r="P20" s="2"/>
      <c r="Q20" s="2"/>
      <c r="R20" s="2"/>
      <c r="S20" s="2"/>
    </row>
    <row r="21" spans="1:19" ht="43.2">
      <c r="A21" s="2"/>
      <c r="B21" s="28"/>
      <c r="C21" s="40" t="s">
        <v>22</v>
      </c>
      <c r="D21" s="30" t="s">
        <v>9</v>
      </c>
      <c r="E21" s="30"/>
      <c r="F21" s="12" t="s">
        <v>23</v>
      </c>
      <c r="G21" s="12" t="s">
        <v>24</v>
      </c>
      <c r="H21" s="12"/>
      <c r="I21" s="44"/>
      <c r="J21" s="2"/>
      <c r="K21" s="44"/>
      <c r="L21" s="2"/>
      <c r="M21" s="2"/>
      <c r="N21" s="2"/>
      <c r="O21" s="2"/>
      <c r="P21" s="2"/>
      <c r="Q21" s="2"/>
      <c r="R21" s="2"/>
      <c r="S21" s="2"/>
    </row>
    <row r="22" spans="1:19" ht="35.4" customHeight="1">
      <c r="A22" s="18"/>
      <c r="B22" s="27" t="s">
        <v>19</v>
      </c>
      <c r="C22" s="39">
        <v>302790</v>
      </c>
      <c r="D22" s="35">
        <v>454185</v>
      </c>
      <c r="E22" s="35"/>
      <c r="F22" s="17">
        <v>408766.5</v>
      </c>
      <c r="G22" s="17">
        <v>363348</v>
      </c>
      <c r="H22" s="16">
        <v>302790</v>
      </c>
      <c r="I22" s="59"/>
      <c r="J22" s="2"/>
      <c r="K22" s="44"/>
      <c r="L22" s="2"/>
      <c r="M22" s="2"/>
      <c r="N22" s="2"/>
      <c r="O22" s="2"/>
      <c r="P22" s="2"/>
      <c r="Q22" s="2"/>
      <c r="R22" s="2"/>
      <c r="S22" s="2"/>
    </row>
    <row r="23" spans="1:19" ht="35.4" customHeight="1">
      <c r="A23" s="20"/>
      <c r="B23" s="28"/>
      <c r="C23" s="42"/>
      <c r="D23" s="36"/>
      <c r="E23" s="36"/>
      <c r="F23" s="22" t="s">
        <v>27</v>
      </c>
      <c r="G23" s="13"/>
      <c r="H23" s="21"/>
      <c r="I23" s="60"/>
      <c r="J23" s="2"/>
      <c r="K23" s="44"/>
      <c r="L23" s="2"/>
      <c r="M23" s="2"/>
      <c r="N23" s="2"/>
      <c r="O23" s="2"/>
      <c r="P23" s="2"/>
      <c r="Q23" s="2"/>
      <c r="R23" s="2"/>
      <c r="S23" s="2"/>
    </row>
    <row r="24" spans="1:19" ht="41.4" customHeight="1">
      <c r="A24" s="18"/>
      <c r="B24" s="27" t="s">
        <v>20</v>
      </c>
      <c r="C24" s="39">
        <v>262639</v>
      </c>
      <c r="D24" s="35">
        <v>393958.5</v>
      </c>
      <c r="E24" s="35"/>
      <c r="F24" s="17">
        <v>354562.7</v>
      </c>
      <c r="G24" s="17">
        <v>315166.8</v>
      </c>
      <c r="H24" s="19"/>
      <c r="I24" s="59"/>
      <c r="J24" s="2"/>
      <c r="K24" s="44"/>
      <c r="L24" s="2"/>
      <c r="M24" s="2"/>
      <c r="N24" s="2"/>
      <c r="O24" s="2"/>
      <c r="P24" s="2"/>
      <c r="Q24" s="2"/>
      <c r="R24" s="2"/>
      <c r="S24" s="6">
        <f>212737.75*1.22</f>
        <v>259540.05499999999</v>
      </c>
    </row>
    <row r="25" spans="1:19" ht="44.85" customHeight="1" thickBot="1">
      <c r="A25" s="18"/>
      <c r="B25" s="27" t="s">
        <v>25</v>
      </c>
      <c r="C25" s="43">
        <v>284700</v>
      </c>
      <c r="D25" s="35">
        <v>427050</v>
      </c>
      <c r="E25" s="35"/>
      <c r="F25" s="17">
        <v>384345</v>
      </c>
      <c r="G25" s="17">
        <v>341640</v>
      </c>
      <c r="H25" s="18"/>
      <c r="I25" s="59"/>
      <c r="J25" s="2"/>
      <c r="K25" s="44"/>
      <c r="L25" s="2"/>
      <c r="M25" s="2"/>
      <c r="N25" s="2"/>
      <c r="O25" s="2"/>
      <c r="P25" s="2"/>
      <c r="Q25" s="2"/>
      <c r="R25" s="2"/>
      <c r="S25" s="2"/>
    </row>
    <row r="26" spans="1:19" ht="17.7" customHeight="1">
      <c r="A26" s="93" t="s">
        <v>36</v>
      </c>
      <c r="B26" s="94"/>
      <c r="C26" s="95"/>
      <c r="D26" s="94"/>
      <c r="E26" s="94"/>
      <c r="F26" s="94"/>
      <c r="G26" s="94"/>
      <c r="H26" s="94"/>
      <c r="I26" s="94"/>
      <c r="J26" s="2"/>
      <c r="K26" s="44"/>
      <c r="L26" s="2"/>
      <c r="M26" s="2"/>
      <c r="N26" s="2"/>
      <c r="O26" s="2"/>
      <c r="P26" s="2"/>
      <c r="Q26" s="2"/>
      <c r="R26" s="2"/>
      <c r="S26" s="2"/>
    </row>
    <row r="27" spans="1:19" ht="17.7" customHeight="1" thickBot="1">
      <c r="A27" s="23"/>
      <c r="B27" s="24"/>
      <c r="C27" s="45"/>
      <c r="D27" s="24" t="s">
        <v>46</v>
      </c>
      <c r="E27" s="56"/>
      <c r="F27" s="24"/>
      <c r="G27" s="24"/>
      <c r="H27" s="24"/>
      <c r="I27" s="55"/>
      <c r="J27" s="2"/>
      <c r="K27" s="44"/>
      <c r="L27" s="2"/>
      <c r="M27" s="2"/>
      <c r="N27" s="2"/>
      <c r="O27" s="2"/>
      <c r="P27" s="2"/>
      <c r="Q27" s="2"/>
      <c r="R27" s="2"/>
      <c r="S27" s="2"/>
    </row>
    <row r="28" spans="1:19" ht="57.15" customHeight="1">
      <c r="A28" s="23"/>
      <c r="B28" s="24"/>
      <c r="C28" s="37" t="s">
        <v>7</v>
      </c>
      <c r="D28" s="30" t="s">
        <v>65</v>
      </c>
      <c r="E28" s="30" t="s">
        <v>89</v>
      </c>
      <c r="F28" s="12" t="s">
        <v>66</v>
      </c>
      <c r="G28" s="12" t="s">
        <v>70</v>
      </c>
      <c r="H28" s="12" t="s">
        <v>74</v>
      </c>
      <c r="I28" s="83" t="s">
        <v>77</v>
      </c>
      <c r="J28" s="83" t="s">
        <v>78</v>
      </c>
      <c r="K28" s="80" t="s">
        <v>88</v>
      </c>
      <c r="L28" s="91" t="s">
        <v>100</v>
      </c>
      <c r="M28" s="2"/>
      <c r="N28" s="2"/>
      <c r="O28" s="2"/>
      <c r="P28" s="2"/>
      <c r="Q28" s="2"/>
      <c r="R28" s="2"/>
      <c r="S28" s="2"/>
    </row>
    <row r="29" spans="1:19">
      <c r="A29" s="2">
        <v>1</v>
      </c>
      <c r="B29" s="90" t="s">
        <v>101</v>
      </c>
      <c r="C29" s="39">
        <v>234000</v>
      </c>
      <c r="D29" s="33">
        <f>C29*1.5</f>
        <v>351000</v>
      </c>
      <c r="E29" s="33">
        <v>307562.5</v>
      </c>
      <c r="F29" s="2"/>
      <c r="G29" s="7"/>
      <c r="H29" s="2"/>
      <c r="I29" s="44"/>
      <c r="J29" s="2"/>
      <c r="K29" s="44"/>
      <c r="L29" s="6">
        <f>E29-(E29*10%)</f>
        <v>276806.25</v>
      </c>
      <c r="M29" s="2"/>
      <c r="N29" s="2"/>
      <c r="O29" s="2"/>
      <c r="P29" s="2"/>
      <c r="Q29" s="2"/>
      <c r="R29" s="2"/>
      <c r="S29" s="2"/>
    </row>
    <row r="30" spans="1:19">
      <c r="A30" s="2">
        <v>2</v>
      </c>
      <c r="B30" s="44" t="s">
        <v>67</v>
      </c>
      <c r="C30" s="39">
        <v>296000</v>
      </c>
      <c r="D30" s="33">
        <f t="shared" ref="D30:D46" si="3">C30*1.5</f>
        <v>444000</v>
      </c>
      <c r="E30" s="33"/>
      <c r="F30" s="2"/>
      <c r="G30" s="7"/>
      <c r="H30" s="2"/>
      <c r="I30" s="44"/>
      <c r="J30" s="2"/>
      <c r="K30" s="44"/>
      <c r="L30" s="2"/>
      <c r="M30" s="2"/>
      <c r="N30" s="2"/>
      <c r="O30" s="2"/>
      <c r="P30" s="2"/>
      <c r="Q30" s="2"/>
      <c r="R30" s="2"/>
      <c r="S30" s="2"/>
    </row>
    <row r="31" spans="1:19">
      <c r="A31" s="2">
        <v>3</v>
      </c>
      <c r="B31" s="44" t="s">
        <v>30</v>
      </c>
      <c r="C31" s="39">
        <v>4583200</v>
      </c>
      <c r="D31" s="33">
        <f t="shared" si="3"/>
        <v>6874800</v>
      </c>
      <c r="E31" s="33"/>
      <c r="F31" s="5">
        <f>D31-(D31*10%)</f>
        <v>6187320</v>
      </c>
      <c r="G31" s="7"/>
      <c r="H31" s="2"/>
      <c r="I31" s="6">
        <f>F31-(F31*10%)</f>
        <v>5568588</v>
      </c>
      <c r="J31" s="2"/>
      <c r="K31" s="44"/>
      <c r="L31" s="2"/>
      <c r="M31" s="2"/>
      <c r="N31" s="2"/>
      <c r="O31" s="2"/>
      <c r="P31" s="2"/>
      <c r="Q31" s="2"/>
      <c r="R31" s="2"/>
      <c r="S31" s="2"/>
    </row>
    <row r="32" spans="1:19">
      <c r="A32" s="2">
        <v>4</v>
      </c>
      <c r="B32" s="44" t="s">
        <v>29</v>
      </c>
      <c r="C32" s="39">
        <v>1113600</v>
      </c>
      <c r="D32" s="33">
        <f t="shared" si="3"/>
        <v>1670400</v>
      </c>
      <c r="E32" s="33"/>
      <c r="F32" s="5">
        <f>D32-(D32*10%)</f>
        <v>1503360</v>
      </c>
      <c r="G32" s="7"/>
      <c r="H32" s="2"/>
      <c r="I32" s="44"/>
      <c r="J32" s="2"/>
      <c r="K32" s="44"/>
      <c r="L32" s="2"/>
      <c r="M32" s="2"/>
      <c r="N32" s="2"/>
      <c r="O32" s="2"/>
      <c r="P32" s="6">
        <f>F32-(F32*10%)</f>
        <v>1353024</v>
      </c>
      <c r="Q32" s="2"/>
      <c r="R32" s="2"/>
      <c r="S32" s="2"/>
    </row>
    <row r="33" spans="1:19">
      <c r="A33" s="2">
        <v>5</v>
      </c>
      <c r="B33" s="44" t="s">
        <v>43</v>
      </c>
      <c r="C33" s="39">
        <v>508000</v>
      </c>
      <c r="D33" s="33">
        <f t="shared" si="3"/>
        <v>762000</v>
      </c>
      <c r="E33" s="33"/>
      <c r="F33" s="2"/>
      <c r="G33" s="7"/>
      <c r="H33" s="2"/>
      <c r="I33" s="44"/>
      <c r="J33" s="2"/>
      <c r="K33" s="44"/>
      <c r="L33" s="2"/>
      <c r="M33" s="2"/>
      <c r="N33" s="2"/>
      <c r="O33" s="2"/>
      <c r="P33" s="2"/>
      <c r="Q33" s="2"/>
      <c r="R33" s="2"/>
      <c r="S33" s="2"/>
    </row>
    <row r="34" spans="1:19">
      <c r="A34" s="2">
        <v>6</v>
      </c>
      <c r="B34" s="46" t="s">
        <v>31</v>
      </c>
      <c r="C34" s="39">
        <v>451000</v>
      </c>
      <c r="D34" s="33">
        <f t="shared" si="3"/>
        <v>676500</v>
      </c>
      <c r="E34" s="33"/>
      <c r="F34" s="2"/>
      <c r="G34" s="6">
        <f t="shared" ref="G34" si="4">D34-(D34*10%)</f>
        <v>608850</v>
      </c>
      <c r="H34" s="6">
        <f>G34-(G34*10%)</f>
        <v>547965</v>
      </c>
      <c r="I34" s="44"/>
      <c r="J34" s="2"/>
      <c r="K34" s="6">
        <f>H34-(H34*10%)</f>
        <v>493168.5</v>
      </c>
      <c r="L34" s="2"/>
      <c r="M34" s="2"/>
      <c r="N34" s="2"/>
      <c r="O34" s="2"/>
      <c r="P34" s="2"/>
      <c r="Q34" s="2"/>
      <c r="R34" s="6">
        <f>K34-(K34*10%)</f>
        <v>443851.65</v>
      </c>
      <c r="S34" s="2"/>
    </row>
    <row r="35" spans="1:19">
      <c r="A35" s="2">
        <v>7</v>
      </c>
      <c r="B35" s="90" t="s">
        <v>44</v>
      </c>
      <c r="C35" s="39">
        <v>328000</v>
      </c>
      <c r="D35" s="33">
        <f t="shared" si="3"/>
        <v>492000</v>
      </c>
      <c r="E35" s="33">
        <v>287375</v>
      </c>
      <c r="F35" s="2"/>
      <c r="G35" s="7"/>
      <c r="H35" s="2"/>
      <c r="I35" s="44"/>
      <c r="J35" s="2"/>
      <c r="K35" s="44"/>
      <c r="L35" s="6">
        <f>E35-(E35*10%)</f>
        <v>258637.5</v>
      </c>
      <c r="M35" s="2"/>
      <c r="N35" s="2"/>
      <c r="O35" s="2"/>
      <c r="P35" s="2"/>
      <c r="Q35" s="2"/>
      <c r="R35" s="2"/>
      <c r="S35" s="2"/>
    </row>
    <row r="36" spans="1:19">
      <c r="A36" s="2">
        <v>8</v>
      </c>
      <c r="B36" s="90" t="s">
        <v>45</v>
      </c>
      <c r="C36" s="39">
        <v>365000</v>
      </c>
      <c r="D36" s="33">
        <f t="shared" si="3"/>
        <v>547500</v>
      </c>
      <c r="E36" s="33">
        <v>272080</v>
      </c>
      <c r="F36" s="2"/>
      <c r="G36" s="7"/>
      <c r="H36" s="2"/>
      <c r="I36" s="44"/>
      <c r="J36" s="2"/>
      <c r="K36" s="44"/>
      <c r="L36" s="6">
        <f>E36-(E36*10%)</f>
        <v>244872</v>
      </c>
      <c r="M36" s="2"/>
      <c r="N36" s="2"/>
      <c r="O36" s="2"/>
      <c r="P36" s="2"/>
      <c r="Q36" s="2"/>
      <c r="R36" s="2"/>
      <c r="S36" s="2"/>
    </row>
    <row r="37" spans="1:19">
      <c r="A37" s="2">
        <v>9</v>
      </c>
      <c r="B37" s="44" t="s">
        <v>37</v>
      </c>
      <c r="C37" s="39">
        <v>277000</v>
      </c>
      <c r="D37" s="33">
        <f t="shared" si="3"/>
        <v>415500</v>
      </c>
      <c r="E37" s="33">
        <v>355300</v>
      </c>
      <c r="F37" s="2"/>
      <c r="G37" s="7"/>
      <c r="H37" s="2"/>
      <c r="I37" s="44"/>
      <c r="J37" s="2"/>
      <c r="K37" s="6">
        <f>E37-(E37*10%)</f>
        <v>319770</v>
      </c>
      <c r="L37" s="6"/>
      <c r="M37" s="6"/>
      <c r="N37" s="2"/>
      <c r="O37" s="2"/>
      <c r="P37" s="2"/>
      <c r="Q37" s="2"/>
      <c r="R37" s="2"/>
      <c r="S37" s="2"/>
    </row>
    <row r="38" spans="1:19">
      <c r="A38" s="2">
        <v>10</v>
      </c>
      <c r="B38" s="90" t="s">
        <v>38</v>
      </c>
      <c r="C38" s="39">
        <v>351000</v>
      </c>
      <c r="D38" s="33">
        <f t="shared" si="3"/>
        <v>526500</v>
      </c>
      <c r="E38" s="33">
        <v>399712.5</v>
      </c>
      <c r="F38" s="2"/>
      <c r="G38" s="7"/>
      <c r="H38" s="2"/>
      <c r="I38" s="44"/>
      <c r="J38" s="2"/>
      <c r="K38" s="44"/>
      <c r="L38" s="6">
        <f t="shared" ref="L38:L40" si="5">E38-(E38*10%)</f>
        <v>359741.25</v>
      </c>
      <c r="M38" s="2"/>
      <c r="N38" s="2"/>
      <c r="O38" s="2"/>
      <c r="P38" s="2"/>
      <c r="Q38" s="2"/>
      <c r="R38" s="2"/>
      <c r="S38" s="2"/>
    </row>
    <row r="39" spans="1:19">
      <c r="A39" s="2">
        <v>11</v>
      </c>
      <c r="B39" s="44" t="s">
        <v>39</v>
      </c>
      <c r="C39" s="39">
        <v>380000</v>
      </c>
      <c r="D39" s="33">
        <f t="shared" si="3"/>
        <v>570000</v>
      </c>
      <c r="E39" s="33">
        <v>391875</v>
      </c>
      <c r="F39" s="2"/>
      <c r="G39" s="7"/>
      <c r="H39" s="2"/>
      <c r="I39" s="44"/>
      <c r="J39" s="2"/>
      <c r="K39" s="44"/>
      <c r="L39" s="6">
        <f t="shared" si="5"/>
        <v>352687.5</v>
      </c>
      <c r="M39" s="2"/>
      <c r="N39" s="2"/>
      <c r="O39" s="2"/>
      <c r="P39" s="2"/>
      <c r="Q39" s="2"/>
      <c r="R39" s="2"/>
      <c r="S39" s="2"/>
    </row>
    <row r="40" spans="1:19">
      <c r="A40" s="2">
        <v>12</v>
      </c>
      <c r="B40" s="44" t="s">
        <v>40</v>
      </c>
      <c r="C40" s="39">
        <v>331000</v>
      </c>
      <c r="D40" s="33">
        <f t="shared" si="3"/>
        <v>496500</v>
      </c>
      <c r="E40" s="33">
        <v>391875</v>
      </c>
      <c r="F40" s="2"/>
      <c r="G40" s="7"/>
      <c r="H40" s="2"/>
      <c r="I40" s="44"/>
      <c r="J40" s="2"/>
      <c r="K40" s="44"/>
      <c r="L40" s="6">
        <f t="shared" si="5"/>
        <v>352687.5</v>
      </c>
      <c r="M40" s="2"/>
      <c r="N40" s="2"/>
      <c r="O40" s="2"/>
      <c r="P40" s="2"/>
      <c r="Q40" s="2"/>
      <c r="R40" s="2"/>
      <c r="S40" s="2"/>
    </row>
    <row r="41" spans="1:19">
      <c r="A41" s="2">
        <v>13</v>
      </c>
      <c r="B41" s="44" t="s">
        <v>32</v>
      </c>
      <c r="C41" s="39">
        <v>2300000</v>
      </c>
      <c r="D41" s="33">
        <f t="shared" si="3"/>
        <v>3450000</v>
      </c>
      <c r="E41" s="33"/>
      <c r="F41" s="2"/>
      <c r="G41" s="7"/>
      <c r="H41" s="2"/>
      <c r="I41" s="44"/>
      <c r="J41" s="2"/>
      <c r="K41" s="44"/>
      <c r="L41" s="2"/>
      <c r="M41" s="2"/>
      <c r="N41" s="2"/>
      <c r="O41" s="2"/>
      <c r="P41" s="2"/>
      <c r="Q41" s="2"/>
      <c r="R41" s="2"/>
      <c r="S41" s="2"/>
    </row>
    <row r="42" spans="1:19">
      <c r="A42" s="2">
        <v>14</v>
      </c>
      <c r="B42" s="44" t="s">
        <v>41</v>
      </c>
      <c r="C42" s="39">
        <v>234000</v>
      </c>
      <c r="D42" s="33">
        <f t="shared" si="3"/>
        <v>351000</v>
      </c>
      <c r="E42" s="33">
        <v>250800</v>
      </c>
      <c r="F42" s="2"/>
      <c r="G42" s="7"/>
      <c r="H42" s="2"/>
      <c r="I42" s="44"/>
      <c r="J42" s="2"/>
      <c r="K42" s="44"/>
      <c r="L42" s="6">
        <f>E42-(E42*10%)</f>
        <v>225720</v>
      </c>
      <c r="M42" s="2"/>
      <c r="N42" s="2"/>
      <c r="O42" s="2"/>
      <c r="P42" s="2"/>
      <c r="Q42" s="2"/>
      <c r="R42" s="2"/>
      <c r="S42" s="2"/>
    </row>
    <row r="43" spans="1:19">
      <c r="A43" s="2">
        <v>15</v>
      </c>
      <c r="B43" s="44" t="s">
        <v>33</v>
      </c>
      <c r="C43" s="39">
        <v>538100</v>
      </c>
      <c r="D43" s="33">
        <f t="shared" si="3"/>
        <v>807150</v>
      </c>
      <c r="E43" s="33"/>
      <c r="F43" s="2"/>
      <c r="G43" s="7"/>
      <c r="H43" s="2"/>
      <c r="I43" s="44"/>
      <c r="J43" s="2"/>
      <c r="K43" s="44"/>
      <c r="L43" s="2"/>
      <c r="M43" s="2"/>
      <c r="N43" s="2"/>
      <c r="O43" s="2"/>
      <c r="P43" s="2"/>
      <c r="Q43" s="2"/>
      <c r="R43" s="2"/>
      <c r="S43" s="2"/>
    </row>
    <row r="44" spans="1:19">
      <c r="A44" s="2">
        <v>16</v>
      </c>
      <c r="B44" s="44" t="s">
        <v>34</v>
      </c>
      <c r="C44" s="39">
        <v>45700</v>
      </c>
      <c r="D44" s="33">
        <f t="shared" si="3"/>
        <v>68550</v>
      </c>
      <c r="E44" s="33"/>
      <c r="F44" s="2"/>
      <c r="G44" s="7"/>
      <c r="H44" s="2"/>
      <c r="I44" s="44"/>
      <c r="J44" s="2"/>
      <c r="K44" s="44"/>
      <c r="L44" s="2"/>
      <c r="M44" s="2"/>
      <c r="N44" s="2"/>
      <c r="O44" s="2"/>
      <c r="P44" s="2"/>
      <c r="Q44" s="2"/>
      <c r="R44" s="2"/>
      <c r="S44" s="2"/>
    </row>
    <row r="45" spans="1:19" ht="15" thickBot="1">
      <c r="A45" s="2">
        <v>17</v>
      </c>
      <c r="B45" s="52" t="s">
        <v>35</v>
      </c>
      <c r="C45" s="43">
        <v>790900</v>
      </c>
      <c r="D45" s="53">
        <f t="shared" si="3"/>
        <v>1186350</v>
      </c>
      <c r="E45" s="53"/>
      <c r="F45" s="54"/>
      <c r="G45" s="6">
        <f>D45-(D45*10%)</f>
        <v>1067715</v>
      </c>
      <c r="H45" s="6"/>
      <c r="I45" s="44"/>
      <c r="J45" s="6">
        <f>G45-(G45*10%)</f>
        <v>960943.5</v>
      </c>
      <c r="K45" s="44"/>
      <c r="L45" s="12"/>
      <c r="M45" s="2"/>
      <c r="N45" s="2"/>
      <c r="O45" s="2"/>
      <c r="P45" s="2"/>
      <c r="Q45" s="2"/>
      <c r="R45" s="2"/>
      <c r="S45" s="2"/>
    </row>
    <row r="46" spans="1:19" ht="15" hidden="1" thickBot="1">
      <c r="A46" s="47">
        <v>18</v>
      </c>
      <c r="B46" s="48"/>
      <c r="C46" s="48"/>
      <c r="D46" s="50">
        <f t="shared" si="3"/>
        <v>0</v>
      </c>
      <c r="E46" s="50"/>
      <c r="F46" s="48"/>
      <c r="G46" s="51"/>
      <c r="H46" s="48"/>
      <c r="I46" s="61"/>
      <c r="J46" s="47"/>
      <c r="K46" s="61"/>
      <c r="L46" s="2"/>
      <c r="M46" s="2"/>
      <c r="N46" s="2"/>
      <c r="O46" s="2"/>
      <c r="P46" s="2"/>
      <c r="Q46" s="2"/>
      <c r="R46" s="2"/>
      <c r="S46" s="2"/>
    </row>
    <row r="47" spans="1:19" ht="43.8" thickBot="1">
      <c r="A47" s="64"/>
      <c r="B47" s="65"/>
      <c r="C47" s="66"/>
      <c r="D47" s="67" t="s">
        <v>75</v>
      </c>
      <c r="E47" s="67" t="s">
        <v>72</v>
      </c>
      <c r="F47" s="68" t="s">
        <v>68</v>
      </c>
      <c r="G47" s="68" t="s">
        <v>76</v>
      </c>
      <c r="H47" s="79" t="s">
        <v>77</v>
      </c>
      <c r="I47" s="79" t="s">
        <v>88</v>
      </c>
      <c r="J47" s="69"/>
      <c r="K47" s="91" t="s">
        <v>100</v>
      </c>
      <c r="L47" s="2"/>
      <c r="M47" s="2"/>
      <c r="N47" s="2"/>
      <c r="O47" s="2"/>
      <c r="P47" s="79"/>
      <c r="Q47" s="79" t="s">
        <v>105</v>
      </c>
      <c r="R47" s="2"/>
      <c r="S47" s="2"/>
    </row>
    <row r="48" spans="1:19">
      <c r="A48" s="62">
        <v>19</v>
      </c>
      <c r="B48" s="49" t="s">
        <v>48</v>
      </c>
      <c r="C48" s="70">
        <v>299900</v>
      </c>
      <c r="D48" s="63"/>
      <c r="E48" s="63">
        <f>+C48+20%*C48</f>
        <v>359880</v>
      </c>
      <c r="F48" s="62"/>
      <c r="G48" s="75"/>
      <c r="H48" s="6">
        <f>E48-(E48*10%)</f>
        <v>323892</v>
      </c>
      <c r="I48" s="62"/>
      <c r="J48" s="62"/>
      <c r="K48" s="49"/>
      <c r="L48" s="2"/>
      <c r="M48" s="2"/>
      <c r="N48" s="6">
        <f>H48-(H48*10%)</f>
        <v>291502.8</v>
      </c>
      <c r="O48" s="6">
        <f>I48-(I48*10%)</f>
        <v>0</v>
      </c>
      <c r="P48" s="2"/>
      <c r="Q48" s="2"/>
      <c r="R48" s="2"/>
      <c r="S48" s="2"/>
    </row>
    <row r="49" spans="1:19">
      <c r="A49" s="2">
        <v>20</v>
      </c>
      <c r="B49" s="49" t="s">
        <v>48</v>
      </c>
      <c r="C49" s="5">
        <v>299900</v>
      </c>
      <c r="D49" s="63"/>
      <c r="E49" s="74">
        <f>+C49+20%*C49</f>
        <v>359880</v>
      </c>
      <c r="F49" s="2"/>
      <c r="G49" s="7"/>
      <c r="H49" s="6">
        <f>E49-(E49*10%)</f>
        <v>323892</v>
      </c>
      <c r="I49" s="2"/>
      <c r="J49" s="2"/>
      <c r="K49" s="44"/>
      <c r="L49" s="2"/>
      <c r="M49" s="2"/>
      <c r="N49" s="6">
        <f>H49-(H49*10%)</f>
        <v>291502.8</v>
      </c>
      <c r="O49" s="6">
        <f>I49-(I49*10%)</f>
        <v>0</v>
      </c>
      <c r="P49" s="2"/>
      <c r="Q49" s="2"/>
      <c r="R49" s="2"/>
      <c r="S49" s="2"/>
    </row>
    <row r="50" spans="1:19">
      <c r="A50" s="2">
        <v>21</v>
      </c>
      <c r="B50" s="44" t="s">
        <v>102</v>
      </c>
      <c r="C50" s="5">
        <v>131000</v>
      </c>
      <c r="D50" s="5">
        <f t="shared" ref="D50:D67" si="6">+C50+50%*C50</f>
        <v>196500</v>
      </c>
      <c r="E50" s="5">
        <v>196500</v>
      </c>
      <c r="F50" s="2"/>
      <c r="G50" s="7"/>
      <c r="H50" s="2"/>
      <c r="I50" s="2"/>
      <c r="J50" s="2"/>
      <c r="K50" s="6">
        <f>E50-(E50*10%)</f>
        <v>176850</v>
      </c>
      <c r="L50" s="2"/>
      <c r="M50" s="2"/>
      <c r="N50" s="2"/>
      <c r="O50" s="2"/>
      <c r="P50" s="2"/>
      <c r="Q50" s="2"/>
      <c r="R50" s="2"/>
      <c r="S50" s="2"/>
    </row>
    <row r="51" spans="1:19">
      <c r="A51" s="2">
        <v>22</v>
      </c>
      <c r="B51" s="46" t="s">
        <v>49</v>
      </c>
      <c r="C51" s="5">
        <v>306100</v>
      </c>
      <c r="D51" s="5">
        <f t="shared" si="6"/>
        <v>459150</v>
      </c>
      <c r="E51" s="5"/>
      <c r="F51" s="6">
        <f>D51-(D51*10%)</f>
        <v>413235</v>
      </c>
      <c r="G51" s="7"/>
      <c r="H51" s="2"/>
      <c r="I51" s="2"/>
      <c r="J51" s="2"/>
      <c r="K51" s="44"/>
      <c r="L51" s="2"/>
      <c r="M51" s="2"/>
      <c r="N51" s="2"/>
      <c r="O51" s="2"/>
      <c r="P51" s="2"/>
      <c r="Q51" s="2"/>
      <c r="R51" s="2"/>
      <c r="S51" s="2"/>
    </row>
    <row r="52" spans="1:19">
      <c r="A52" s="2">
        <v>23</v>
      </c>
      <c r="B52" s="73" t="s">
        <v>50</v>
      </c>
      <c r="C52" s="5">
        <v>307600</v>
      </c>
      <c r="D52" s="5">
        <f t="shared" si="6"/>
        <v>461400</v>
      </c>
      <c r="E52" s="5"/>
      <c r="F52" s="6"/>
      <c r="G52" s="6">
        <f>+D52</f>
        <v>461400</v>
      </c>
      <c r="H52" s="2"/>
      <c r="I52" s="6">
        <f>G52-(G52*10%)</f>
        <v>415260</v>
      </c>
      <c r="J52" s="2"/>
      <c r="K52" s="44"/>
      <c r="L52" s="2"/>
      <c r="M52" s="2"/>
      <c r="N52" s="2"/>
      <c r="O52" s="2"/>
      <c r="P52" s="2"/>
      <c r="Q52" s="2"/>
      <c r="R52" s="2"/>
      <c r="S52" s="2"/>
    </row>
    <row r="53" spans="1:19">
      <c r="A53" s="2">
        <v>24</v>
      </c>
      <c r="B53" s="72" t="s">
        <v>51</v>
      </c>
      <c r="C53" s="5">
        <v>123800</v>
      </c>
      <c r="D53" s="5">
        <f t="shared" si="6"/>
        <v>185700</v>
      </c>
      <c r="E53" s="5"/>
      <c r="F53" s="6">
        <f>D53-(D53*10%)</f>
        <v>167130</v>
      </c>
      <c r="G53" s="7" t="s">
        <v>73</v>
      </c>
      <c r="H53" s="2"/>
      <c r="I53" s="2"/>
      <c r="J53" s="2"/>
      <c r="K53" s="44"/>
      <c r="L53" s="2"/>
      <c r="M53" s="2"/>
      <c r="N53" s="2"/>
      <c r="O53" s="2"/>
      <c r="P53" s="2"/>
      <c r="Q53" s="2"/>
      <c r="R53" s="2"/>
      <c r="S53" s="2"/>
    </row>
    <row r="54" spans="1:19">
      <c r="A54" s="2">
        <v>25</v>
      </c>
      <c r="B54" s="44" t="s">
        <v>52</v>
      </c>
      <c r="C54" s="5">
        <v>42500</v>
      </c>
      <c r="D54" s="5">
        <v>64813.11</v>
      </c>
      <c r="E54" s="5"/>
      <c r="F54" s="2"/>
      <c r="G54" s="7"/>
      <c r="H54" s="2"/>
      <c r="I54" s="2"/>
      <c r="J54" s="2"/>
      <c r="K54" s="44"/>
      <c r="L54" s="2"/>
      <c r="M54" s="2"/>
      <c r="N54" s="2"/>
      <c r="O54" s="2"/>
      <c r="P54" s="2"/>
      <c r="Q54" s="6">
        <f>D54-(D54*10%)</f>
        <v>58331.798999999999</v>
      </c>
      <c r="R54" s="2"/>
      <c r="S54" s="2"/>
    </row>
    <row r="55" spans="1:19">
      <c r="A55" s="2">
        <v>26</v>
      </c>
      <c r="B55" s="44" t="s">
        <v>53</v>
      </c>
      <c r="C55" s="5">
        <v>18200</v>
      </c>
      <c r="D55" s="5">
        <f t="shared" si="6"/>
        <v>27300</v>
      </c>
      <c r="E55" s="5"/>
      <c r="F55" s="2"/>
      <c r="G55" s="7"/>
      <c r="H55" s="2"/>
      <c r="I55" s="2"/>
      <c r="J55" s="2"/>
      <c r="K55" s="44"/>
      <c r="L55" s="2"/>
      <c r="M55" s="2"/>
      <c r="N55" s="2"/>
      <c r="O55" s="2"/>
      <c r="P55" s="2"/>
      <c r="Q55" s="2"/>
      <c r="R55" s="2"/>
      <c r="S55" s="2"/>
    </row>
    <row r="56" spans="1:19">
      <c r="A56" s="2">
        <v>27</v>
      </c>
      <c r="B56" s="44" t="s">
        <v>54</v>
      </c>
      <c r="C56" s="5">
        <v>159500</v>
      </c>
      <c r="D56" s="5">
        <f t="shared" si="6"/>
        <v>239250</v>
      </c>
      <c r="E56" s="5"/>
      <c r="F56" s="2"/>
      <c r="G56" s="7"/>
      <c r="H56" s="2"/>
      <c r="I56" s="2"/>
      <c r="J56" s="2"/>
      <c r="K56" s="44"/>
      <c r="L56" s="2"/>
      <c r="M56" s="2"/>
      <c r="N56" s="2"/>
      <c r="O56" s="2"/>
      <c r="P56" s="2"/>
      <c r="Q56" s="2"/>
      <c r="R56" s="2"/>
      <c r="S56" s="2"/>
    </row>
    <row r="57" spans="1:19">
      <c r="A57" s="2">
        <v>28</v>
      </c>
      <c r="B57" s="44" t="s">
        <v>55</v>
      </c>
      <c r="C57" s="5">
        <v>273500</v>
      </c>
      <c r="D57" s="5">
        <f t="shared" si="6"/>
        <v>410250</v>
      </c>
      <c r="E57" s="5"/>
      <c r="F57" s="2"/>
      <c r="G57" s="7"/>
      <c r="H57" s="2"/>
      <c r="I57" s="2"/>
      <c r="J57" s="2"/>
      <c r="K57" s="44"/>
      <c r="L57" s="2"/>
      <c r="M57" s="2"/>
      <c r="N57" s="2"/>
      <c r="O57" s="2"/>
      <c r="P57" s="2"/>
      <c r="Q57" s="2"/>
      <c r="R57" s="2"/>
      <c r="S57" s="2"/>
    </row>
    <row r="58" spans="1:19">
      <c r="A58" s="2">
        <v>29</v>
      </c>
      <c r="B58" s="46" t="s">
        <v>69</v>
      </c>
      <c r="C58" s="5">
        <v>63800</v>
      </c>
      <c r="D58" s="5">
        <f t="shared" si="6"/>
        <v>95700</v>
      </c>
      <c r="E58" s="5"/>
      <c r="F58" s="6">
        <f>D58-(D58*10%)</f>
        <v>86130</v>
      </c>
      <c r="G58" s="7"/>
      <c r="H58" s="2"/>
      <c r="I58" s="2"/>
      <c r="J58" s="2"/>
      <c r="K58" s="44"/>
      <c r="L58" s="2"/>
      <c r="M58" s="2"/>
      <c r="N58" s="2"/>
      <c r="O58" s="2"/>
      <c r="P58" s="2"/>
      <c r="Q58" s="2"/>
      <c r="R58" s="2"/>
      <c r="S58" s="2"/>
    </row>
    <row r="59" spans="1:19">
      <c r="A59" s="2">
        <v>30</v>
      </c>
      <c r="B59" s="73" t="s">
        <v>56</v>
      </c>
      <c r="C59" s="5">
        <v>1382600</v>
      </c>
      <c r="D59" s="6">
        <f t="shared" si="6"/>
        <v>2073900</v>
      </c>
      <c r="E59" s="5"/>
      <c r="F59" s="6"/>
      <c r="G59" s="6">
        <f>+D59</f>
        <v>2073900</v>
      </c>
      <c r="H59" s="2"/>
      <c r="I59" s="6">
        <f>G59-(G59*10%)</f>
        <v>1866510</v>
      </c>
      <c r="J59" s="2"/>
      <c r="K59" s="44"/>
      <c r="L59" s="2"/>
      <c r="M59" s="2"/>
      <c r="N59" s="2"/>
      <c r="O59" s="2"/>
      <c r="P59" s="2"/>
      <c r="Q59" s="2"/>
      <c r="R59" s="2"/>
      <c r="S59" s="2"/>
    </row>
    <row r="60" spans="1:19">
      <c r="A60" s="2">
        <v>31</v>
      </c>
      <c r="B60" s="44" t="s">
        <v>57</v>
      </c>
      <c r="C60" s="5">
        <v>16700</v>
      </c>
      <c r="D60" s="5">
        <f t="shared" si="6"/>
        <v>25050</v>
      </c>
      <c r="E60" s="5"/>
      <c r="F60" s="2"/>
      <c r="G60" s="7"/>
      <c r="H60" s="2"/>
      <c r="I60" s="2"/>
      <c r="J60" s="2"/>
      <c r="K60" s="44"/>
      <c r="L60" s="2"/>
      <c r="M60" s="2"/>
      <c r="N60" s="2"/>
      <c r="O60" s="2"/>
      <c r="P60" s="2"/>
      <c r="Q60" s="2"/>
      <c r="R60" s="2"/>
      <c r="S60" s="2"/>
    </row>
    <row r="61" spans="1:19">
      <c r="A61" s="2">
        <v>32</v>
      </c>
      <c r="B61" s="46" t="s">
        <v>58</v>
      </c>
      <c r="C61" s="5">
        <v>68400</v>
      </c>
      <c r="D61" s="5">
        <f t="shared" si="6"/>
        <v>102600</v>
      </c>
      <c r="E61" s="5"/>
      <c r="F61" s="6">
        <f>D61-(D61*10%)</f>
        <v>92340</v>
      </c>
      <c r="G61" s="7"/>
      <c r="H61" s="2"/>
      <c r="I61" s="2"/>
      <c r="J61" s="2"/>
      <c r="K61" s="44"/>
      <c r="L61" s="2"/>
      <c r="M61" s="2"/>
      <c r="N61" s="2"/>
      <c r="O61" s="2"/>
      <c r="P61" s="2"/>
      <c r="Q61" s="2"/>
      <c r="R61" s="2"/>
      <c r="S61" s="2"/>
    </row>
    <row r="62" spans="1:19">
      <c r="A62" s="2">
        <v>33</v>
      </c>
      <c r="B62" s="44" t="s">
        <v>59</v>
      </c>
      <c r="C62" s="5">
        <v>152700</v>
      </c>
      <c r="D62" s="5">
        <f t="shared" si="6"/>
        <v>229050</v>
      </c>
      <c r="E62" s="5"/>
      <c r="F62" s="2"/>
      <c r="G62" s="7"/>
      <c r="H62" s="2"/>
      <c r="I62" s="2"/>
      <c r="J62" s="2"/>
      <c r="K62" s="44"/>
      <c r="L62" s="2"/>
      <c r="M62" s="2"/>
      <c r="N62" s="2"/>
      <c r="O62" s="2"/>
      <c r="P62" s="2"/>
      <c r="Q62" s="2"/>
      <c r="R62" s="2"/>
      <c r="S62" s="2"/>
    </row>
    <row r="63" spans="1:19">
      <c r="A63" s="2">
        <v>34</v>
      </c>
      <c r="B63" s="46" t="s">
        <v>60</v>
      </c>
      <c r="C63" s="5">
        <v>281100</v>
      </c>
      <c r="D63" s="5">
        <f t="shared" si="6"/>
        <v>421650</v>
      </c>
      <c r="E63" s="5"/>
      <c r="F63" s="2"/>
      <c r="G63" s="7"/>
      <c r="H63" s="2"/>
      <c r="I63" s="2"/>
      <c r="J63" s="2"/>
      <c r="K63" s="44"/>
      <c r="L63" s="2"/>
      <c r="M63" s="2"/>
      <c r="N63" s="2"/>
      <c r="O63" s="2"/>
      <c r="P63" s="6">
        <f>D63-(D63*10%)</f>
        <v>379485</v>
      </c>
      <c r="Q63" s="2"/>
      <c r="R63" s="2"/>
      <c r="S63" s="2"/>
    </row>
    <row r="64" spans="1:19">
      <c r="A64" s="2">
        <v>35</v>
      </c>
      <c r="B64" s="44" t="s">
        <v>61</v>
      </c>
      <c r="C64" s="5">
        <v>16700</v>
      </c>
      <c r="D64" s="5">
        <f t="shared" si="6"/>
        <v>25050</v>
      </c>
      <c r="E64" s="5"/>
      <c r="F64" s="2"/>
      <c r="G64" s="7"/>
      <c r="H64" s="2"/>
      <c r="I64" s="2"/>
      <c r="J64" s="2"/>
      <c r="K64" s="44"/>
      <c r="L64" s="2"/>
      <c r="M64" s="2"/>
      <c r="N64" s="2"/>
      <c r="O64" s="2"/>
      <c r="P64" s="2"/>
      <c r="Q64" s="2"/>
      <c r="R64" s="2"/>
      <c r="S64" s="2"/>
    </row>
    <row r="65" spans="1:19">
      <c r="A65" s="2">
        <v>36</v>
      </c>
      <c r="B65" s="44" t="s">
        <v>62</v>
      </c>
      <c r="C65" s="5">
        <v>16700</v>
      </c>
      <c r="D65" s="5">
        <f t="shared" si="6"/>
        <v>25050</v>
      </c>
      <c r="E65" s="5"/>
      <c r="F65" s="2"/>
      <c r="G65" s="7"/>
      <c r="H65" s="2"/>
      <c r="I65" s="2"/>
      <c r="J65" s="2"/>
      <c r="K65" s="44"/>
      <c r="L65" s="2"/>
      <c r="M65" s="2"/>
      <c r="N65" s="2"/>
      <c r="O65" s="2"/>
      <c r="P65" s="2"/>
      <c r="Q65" s="2"/>
      <c r="R65" s="2"/>
      <c r="S65" s="2"/>
    </row>
    <row r="66" spans="1:19">
      <c r="A66" s="2">
        <v>37</v>
      </c>
      <c r="B66" s="44" t="s">
        <v>63</v>
      </c>
      <c r="C66" s="5">
        <v>371900</v>
      </c>
      <c r="D66" s="5">
        <f t="shared" si="6"/>
        <v>557850</v>
      </c>
      <c r="E66" s="5"/>
      <c r="F66" s="2"/>
      <c r="G66" s="7"/>
      <c r="H66" s="2"/>
      <c r="I66" s="2"/>
      <c r="J66" s="2"/>
      <c r="K66" s="44"/>
      <c r="L66" s="2"/>
      <c r="M66" s="2"/>
      <c r="N66" s="2"/>
      <c r="O66" s="2"/>
      <c r="P66" s="2"/>
      <c r="Q66" s="2"/>
      <c r="R66" s="2"/>
      <c r="S66" s="2"/>
    </row>
    <row r="67" spans="1:19">
      <c r="A67" s="2">
        <v>38</v>
      </c>
      <c r="B67" s="44" t="s">
        <v>64</v>
      </c>
      <c r="C67" s="5">
        <v>579100</v>
      </c>
      <c r="D67" s="5">
        <f t="shared" si="6"/>
        <v>868650</v>
      </c>
      <c r="E67" s="5"/>
      <c r="F67" s="2"/>
      <c r="G67" s="7"/>
      <c r="H67" s="2"/>
      <c r="I67" s="2"/>
      <c r="J67" s="2"/>
      <c r="K67" s="44"/>
      <c r="L67" s="2"/>
      <c r="M67" s="2"/>
      <c r="N67" s="2"/>
      <c r="O67" s="2"/>
      <c r="P67" s="6">
        <f>D67-(D67*10%)</f>
        <v>781785</v>
      </c>
      <c r="Q67" s="2"/>
      <c r="R67" s="2"/>
      <c r="S67" s="2"/>
    </row>
  </sheetData>
  <mergeCells count="2">
    <mergeCell ref="A26:I26"/>
    <mergeCell ref="D1:I1"/>
  </mergeCells>
  <pageMargins left="0.11811023622047245" right="0.11811023622047245" top="0.15748031496062992" bottom="0.15748031496062992" header="0.31496062992125984" footer="0.31496062992125984"/>
  <pageSetup paperSize="9" scale="4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18"/>
  <sheetViews>
    <sheetView tabSelected="1" workbookViewId="0">
      <selection activeCell="D5" sqref="D5"/>
    </sheetView>
  </sheetViews>
  <sheetFormatPr defaultRowHeight="14.4"/>
  <cols>
    <col min="1" max="1" width="5.6640625" customWidth="1"/>
    <col min="2" max="2" width="63.6640625" customWidth="1"/>
    <col min="3" max="3" width="15.21875" customWidth="1"/>
    <col min="5" max="5" width="17.21875" customWidth="1"/>
    <col min="7" max="7" width="14.109375" customWidth="1"/>
  </cols>
  <sheetData>
    <row r="3" spans="1:3" ht="24" customHeight="1" thickBot="1"/>
    <row r="4" spans="1:3" ht="57.6">
      <c r="A4" s="99" t="s">
        <v>0</v>
      </c>
      <c r="B4" s="100" t="s">
        <v>1</v>
      </c>
      <c r="C4" s="101" t="s">
        <v>114</v>
      </c>
    </row>
    <row r="5" spans="1:3" ht="28.8">
      <c r="A5" s="102">
        <v>1</v>
      </c>
      <c r="B5" s="98" t="s">
        <v>80</v>
      </c>
      <c r="C5" s="103">
        <v>1911969.3599999999</v>
      </c>
    </row>
    <row r="6" spans="1:3">
      <c r="A6" s="102">
        <v>2</v>
      </c>
      <c r="B6" s="98" t="s">
        <v>81</v>
      </c>
      <c r="C6" s="103">
        <v>1654378.5599999998</v>
      </c>
    </row>
    <row r="7" spans="1:3">
      <c r="A7" s="102">
        <v>3</v>
      </c>
      <c r="B7" s="98" t="s">
        <v>82</v>
      </c>
      <c r="C7" s="103">
        <v>4963003.92</v>
      </c>
    </row>
    <row r="8" spans="1:3">
      <c r="A8" s="102">
        <v>4</v>
      </c>
      <c r="B8" s="98" t="s">
        <v>83</v>
      </c>
      <c r="C8" s="103">
        <v>3308625.36</v>
      </c>
    </row>
    <row r="9" spans="1:3">
      <c r="A9" s="102">
        <v>5</v>
      </c>
      <c r="B9" s="98" t="s">
        <v>84</v>
      </c>
      <c r="C9" s="103">
        <v>1086888.24</v>
      </c>
    </row>
    <row r="10" spans="1:3">
      <c r="A10" s="102">
        <v>6</v>
      </c>
      <c r="B10" s="98" t="s">
        <v>86</v>
      </c>
      <c r="C10" s="103">
        <v>649181.52</v>
      </c>
    </row>
    <row r="11" spans="1:3">
      <c r="A11" s="102">
        <v>7</v>
      </c>
      <c r="B11" s="98" t="s">
        <v>85</v>
      </c>
      <c r="C11" s="103">
        <v>649181.52</v>
      </c>
    </row>
    <row r="12" spans="1:3">
      <c r="A12" s="102">
        <v>8</v>
      </c>
      <c r="B12" s="98" t="s">
        <v>87</v>
      </c>
      <c r="C12" s="103">
        <v>477102.96</v>
      </c>
    </row>
    <row r="13" spans="1:3">
      <c r="A13" s="102">
        <v>9</v>
      </c>
      <c r="B13" s="2" t="s">
        <v>110</v>
      </c>
      <c r="C13" s="103">
        <v>3556800</v>
      </c>
    </row>
    <row r="14" spans="1:3">
      <c r="A14" s="102">
        <v>10</v>
      </c>
      <c r="B14" s="2" t="s">
        <v>109</v>
      </c>
      <c r="C14" s="103">
        <v>3273600</v>
      </c>
    </row>
    <row r="15" spans="1:3">
      <c r="A15" s="102">
        <v>11</v>
      </c>
      <c r="B15" s="2" t="s">
        <v>111</v>
      </c>
      <c r="C15" s="103">
        <v>11592000</v>
      </c>
    </row>
    <row r="16" spans="1:3">
      <c r="A16" s="102">
        <v>12</v>
      </c>
      <c r="B16" s="2" t="s">
        <v>112</v>
      </c>
      <c r="C16" s="103">
        <v>7257600</v>
      </c>
    </row>
    <row r="17" spans="1:3" ht="15" thickBot="1">
      <c r="A17" s="104">
        <v>13</v>
      </c>
      <c r="B17" s="54" t="s">
        <v>113</v>
      </c>
      <c r="C17" s="105">
        <v>1267200</v>
      </c>
    </row>
    <row r="18" spans="1:3">
      <c r="C18" s="70">
        <f>SUM(C5:C17)</f>
        <v>41647531.439999998</v>
      </c>
    </row>
  </sheetData>
  <pageMargins left="0" right="0.11811023622047245" top="0.74803149606299213" bottom="0.74803149606299213" header="0.31496062992125984" footer="0.31496062992125984"/>
  <pageSetup paperSize="9" scale="67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7"/>
  <sheetViews>
    <sheetView workbookViewId="0">
      <selection activeCell="F13" sqref="F13"/>
    </sheetView>
  </sheetViews>
  <sheetFormatPr defaultRowHeight="14.4"/>
  <cols>
    <col min="1" max="1" width="3.77734375" customWidth="1"/>
    <col min="2" max="2" width="35" customWidth="1"/>
    <col min="3" max="3" width="18.6640625" customWidth="1"/>
    <col min="4" max="4" width="24.44140625" customWidth="1"/>
    <col min="5" max="5" width="21.77734375" customWidth="1"/>
    <col min="6" max="6" width="18.6640625" customWidth="1"/>
    <col min="7" max="7" width="17.77734375" customWidth="1"/>
  </cols>
  <sheetData>
    <row r="2" spans="1:7" ht="15" thickBot="1">
      <c r="C2" s="81"/>
      <c r="D2" s="76">
        <v>46086</v>
      </c>
      <c r="E2" s="76">
        <v>46127</v>
      </c>
      <c r="F2" s="76"/>
      <c r="G2" s="76"/>
    </row>
    <row r="3" spans="1:7" ht="43.2">
      <c r="A3" s="11" t="s">
        <v>0</v>
      </c>
      <c r="B3" s="12" t="s">
        <v>1</v>
      </c>
      <c r="C3" s="86" t="s">
        <v>7</v>
      </c>
      <c r="D3" s="30" t="s">
        <v>94</v>
      </c>
      <c r="E3" s="12" t="s">
        <v>3</v>
      </c>
      <c r="F3" s="12" t="s">
        <v>4</v>
      </c>
      <c r="G3" s="25" t="s">
        <v>6</v>
      </c>
    </row>
    <row r="4" spans="1:7">
      <c r="A4" s="2">
        <v>1</v>
      </c>
      <c r="B4" s="84" t="s">
        <v>90</v>
      </c>
      <c r="C4" s="87">
        <f>1150000/1.22</f>
        <v>942622.9508196722</v>
      </c>
      <c r="D4" s="85">
        <v>1455210</v>
      </c>
      <c r="E4" s="5">
        <f>D4-(D4*10%)</f>
        <v>1309689</v>
      </c>
    </row>
    <row r="5" spans="1:7">
      <c r="A5" s="2">
        <v>2</v>
      </c>
      <c r="B5" s="84" t="s">
        <v>91</v>
      </c>
      <c r="C5" s="87">
        <f>1000000/1.22</f>
        <v>819672.13114754099</v>
      </c>
      <c r="D5" s="85">
        <v>982537</v>
      </c>
      <c r="E5" s="5">
        <f t="shared" ref="E5:E7" si="0">D5-(D5*10%)</f>
        <v>884283.3</v>
      </c>
    </row>
    <row r="6" spans="1:7">
      <c r="A6" s="2">
        <v>3</v>
      </c>
      <c r="B6" s="84" t="s">
        <v>92</v>
      </c>
      <c r="C6" s="87">
        <f>1200000/1.22</f>
        <v>983606.55737704923</v>
      </c>
      <c r="D6" s="85">
        <v>1325250</v>
      </c>
      <c r="E6" s="5">
        <f t="shared" si="0"/>
        <v>1192725</v>
      </c>
    </row>
    <row r="7" spans="1:7">
      <c r="A7" s="2">
        <v>4</v>
      </c>
      <c r="B7" s="84" t="s">
        <v>93</v>
      </c>
      <c r="C7" s="87">
        <f>1050000/1.22</f>
        <v>860655.73770491802</v>
      </c>
      <c r="D7" s="85">
        <v>1279333.33</v>
      </c>
      <c r="E7" s="5">
        <f t="shared" si="0"/>
        <v>1151399.997</v>
      </c>
    </row>
  </sheetData>
  <pageMargins left="0.19685039370078741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Космос</vt:lpstr>
      <vt:lpstr>Тойоты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2026-06-04T04:46:43Z</dcterms:modified>
</cp:coreProperties>
</file>