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40" windowHeight="11640"/>
  </bookViews>
  <sheets>
    <sheet name="Опись8" sheetId="2" r:id="rId1"/>
  </sheets>
  <externalReferences>
    <externalReference r:id="rId2"/>
  </externalReferences>
  <definedNames>
    <definedName name="заводы">[1]Заводы!$A$2:$A$3</definedName>
  </definedNames>
  <calcPr calcId="125725" refMode="R1C1"/>
</workbook>
</file>

<file path=xl/calcChain.xml><?xml version="1.0" encoding="utf-8"?>
<calcChain xmlns="http://schemas.openxmlformats.org/spreadsheetml/2006/main">
  <c r="P29" i="2"/>
  <c r="R29"/>
  <c r="Q25" l="1"/>
  <c r="Q24"/>
  <c r="Q23"/>
  <c r="P23"/>
  <c r="R22"/>
  <c r="P22"/>
  <c r="P27"/>
  <c r="Q27"/>
  <c r="S27"/>
  <c r="P26"/>
  <c r="Q26"/>
  <c r="S26"/>
  <c r="Q29"/>
  <c r="R18" l="1"/>
  <c r="P18"/>
  <c r="P20"/>
  <c r="P17"/>
  <c r="Q17" l="1"/>
  <c r="Q19"/>
  <c r="N33"/>
  <c r="P32" l="1"/>
  <c r="Q32"/>
  <c r="R32"/>
  <c r="S32"/>
  <c r="H32" l="1"/>
  <c r="T32" l="1"/>
  <c r="E32"/>
  <c r="V32"/>
  <c r="U32"/>
  <c r="G32"/>
  <c r="L30"/>
  <c r="O30"/>
  <c r="N30"/>
  <c r="M30"/>
  <c r="K30"/>
  <c r="O25"/>
  <c r="M25"/>
  <c r="O24"/>
  <c r="N24"/>
  <c r="M24"/>
  <c r="L24"/>
  <c r="L23"/>
  <c r="O23"/>
  <c r="N23"/>
  <c r="M23"/>
  <c r="K23"/>
  <c r="J22"/>
  <c r="O22"/>
  <c r="N22"/>
  <c r="M22"/>
  <c r="L22"/>
  <c r="L21"/>
  <c r="O21"/>
  <c r="N21"/>
  <c r="J21"/>
  <c r="O20"/>
  <c r="N20"/>
  <c r="M20"/>
  <c r="L20"/>
  <c r="L19"/>
  <c r="M19"/>
  <c r="O18"/>
  <c r="N18"/>
  <c r="M18"/>
  <c r="N17"/>
  <c r="M17"/>
</calcChain>
</file>

<file path=xl/sharedStrings.xml><?xml version="1.0" encoding="utf-8"?>
<sst xmlns="http://schemas.openxmlformats.org/spreadsheetml/2006/main" count="121" uniqueCount="96">
  <si>
    <t xml:space="preserve">      ОПИСЬ </t>
  </si>
  <si>
    <t>№</t>
  </si>
  <si>
    <t>Получатель:</t>
  </si>
  <si>
    <t>Адрес получателя:</t>
  </si>
  <si>
    <t>Банковские реквизиты получателя:</t>
  </si>
  <si>
    <t xml:space="preserve"> </t>
  </si>
  <si>
    <t>Адрес отправителя:</t>
  </si>
  <si>
    <t>Банковские реквизиты отправителя:</t>
  </si>
  <si>
    <t>№№</t>
  </si>
  <si>
    <t>Кол-во</t>
  </si>
  <si>
    <t>Вес места</t>
  </si>
  <si>
    <t xml:space="preserve">    Содержание драгоценных металлов</t>
  </si>
  <si>
    <t>Химически чистый вес драгоценных металлов</t>
  </si>
  <si>
    <t>п/п</t>
  </si>
  <si>
    <t>мест</t>
  </si>
  <si>
    <t>в %%</t>
  </si>
  <si>
    <t>в граммах</t>
  </si>
  <si>
    <t>металлы</t>
  </si>
  <si>
    <t>брутто</t>
  </si>
  <si>
    <t>нетто</t>
  </si>
  <si>
    <t>Au</t>
  </si>
  <si>
    <t>Ag</t>
  </si>
  <si>
    <t>Pt</t>
  </si>
  <si>
    <t>Pd</t>
  </si>
  <si>
    <t>Rh</t>
  </si>
  <si>
    <t>Ir</t>
  </si>
  <si>
    <t>ИТОГО:</t>
  </si>
  <si>
    <t>___</t>
  </si>
  <si>
    <t xml:space="preserve">Лом и отходы, содержащие драгоценные металлы направлены на переработку по адресу: </t>
  </si>
  <si>
    <t>Cогласно</t>
  </si>
  <si>
    <t>Договора №</t>
  </si>
  <si>
    <t xml:space="preserve">Примечание:  </t>
  </si>
  <si>
    <t>М.П.</t>
  </si>
  <si>
    <t>/ ____________________ /</t>
  </si>
  <si>
    <t>1.</t>
  </si>
  <si>
    <t>2.</t>
  </si>
  <si>
    <t>3.</t>
  </si>
  <si>
    <t>4.</t>
  </si>
  <si>
    <t>5.</t>
  </si>
  <si>
    <t>6.</t>
  </si>
  <si>
    <t xml:space="preserve">Содержание ДМ определено в порядке, установленном п.6.3, п.6.9 Инструкции, утвержденной Приказом МФ РФ от 09.12.2013 № 231н </t>
  </si>
  <si>
    <t>Наименование лома,</t>
  </si>
  <si>
    <t xml:space="preserve">содержащего  драгоценные </t>
  </si>
  <si>
    <t>в гр.</t>
  </si>
  <si>
    <t>Руководитель предприятия:</t>
  </si>
  <si>
    <t>Главный бухгалтер:</t>
  </si>
  <si>
    <t>Ответственный за отгрузку:</t>
  </si>
  <si>
    <t>упаковки</t>
  </si>
  <si>
    <t>УИН</t>
  </si>
  <si>
    <t>вес</t>
  </si>
  <si>
    <t>Номер и</t>
  </si>
  <si>
    <t>7</t>
  </si>
  <si>
    <t>Лом драгметвллов (золото)</t>
  </si>
  <si>
    <t>8</t>
  </si>
  <si>
    <t>Лом драгметвллов (платина)</t>
  </si>
  <si>
    <t>9</t>
  </si>
  <si>
    <t>Электрод (серебро, платина)</t>
  </si>
  <si>
    <t>10</t>
  </si>
  <si>
    <t>11</t>
  </si>
  <si>
    <t>12</t>
  </si>
  <si>
    <t>13</t>
  </si>
  <si>
    <t>Лигатура от радиодеталей (серебро и сплавы)</t>
  </si>
  <si>
    <t>14</t>
  </si>
  <si>
    <t>15</t>
  </si>
  <si>
    <t>Лом драгметвллов (серебро)</t>
  </si>
  <si>
    <t>Плат.группа и сплавы</t>
  </si>
  <si>
    <t xml:space="preserve"> от ..202 г.</t>
  </si>
  <si>
    <t>6432501575896293</t>
  </si>
  <si>
    <t>Лигатура платы (палладий и палладиевые сплавы)</t>
  </si>
  <si>
    <t>№1-1494гр №2-934гр</t>
  </si>
  <si>
    <t>6432501575896377</t>
  </si>
  <si>
    <t>Лигатура платы (платина и платиновые сплавы)</t>
  </si>
  <si>
    <t>№3-761,7гр</t>
  </si>
  <si>
    <t>6432501575896385</t>
  </si>
  <si>
    <t>№4-312,9гр</t>
  </si>
  <si>
    <t>6432501575896351</t>
  </si>
  <si>
    <t>№5-147,22гр</t>
  </si>
  <si>
    <t>6432501575896300</t>
  </si>
  <si>
    <t>№6-68,39гр</t>
  </si>
  <si>
    <t>6432501575896322</t>
  </si>
  <si>
    <t>Лом сплава (платина и золото)</t>
  </si>
  <si>
    <t>№7-597,69гр</t>
  </si>
  <si>
    <t>6432501575896314</t>
  </si>
  <si>
    <t>№8-1368,4гр</t>
  </si>
  <si>
    <t>6432501575896346</t>
  </si>
  <si>
    <t>№9-3782,96гр №10-4644,3гр</t>
  </si>
  <si>
    <t>№1-8123гр №2-732гр</t>
  </si>
  <si>
    <t>6432501575896338</t>
  </si>
  <si>
    <t>Лигатура платы (золото и золотые сплавы)</t>
  </si>
  <si>
    <t>№3-2314гр</t>
  </si>
  <si>
    <t>6432501575896363</t>
  </si>
  <si>
    <t>Лигатура платы (серебро и серебряные сплавы)</t>
  </si>
  <si>
    <t>6443,8гр</t>
  </si>
  <si>
    <t>4651,8гр</t>
  </si>
  <si>
    <t>Отправитель АВИСМА филиал ПАО Корпорация ВСМПО-АВИСМА:</t>
  </si>
  <si>
    <t>ОПИСЬ №1 лома, содержащего драгоценные металлы</t>
  </si>
</sst>
</file>

<file path=xl/styles.xml><?xml version="1.0" encoding="utf-8"?>
<styleSheet xmlns="http://schemas.openxmlformats.org/spreadsheetml/2006/main">
  <numFmts count="7">
    <numFmt numFmtId="164" formatCode="0.000%"/>
    <numFmt numFmtId="165" formatCode="0.0"/>
    <numFmt numFmtId="166" formatCode="0.000"/>
    <numFmt numFmtId="167" formatCode="0.0000"/>
    <numFmt numFmtId="168" formatCode="#,##0.0000"/>
    <numFmt numFmtId="169" formatCode="0.0000%"/>
    <numFmt numFmtId="170" formatCode="0.0000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Bookman Old Style"/>
      <family val="1"/>
      <charset val="204"/>
    </font>
    <font>
      <b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Palatino Linotype"/>
      <family val="1"/>
      <charset val="204"/>
    </font>
    <font>
      <sz val="11"/>
      <name val="Palatino Linotype"/>
      <family val="1"/>
      <charset val="204"/>
    </font>
    <font>
      <b/>
      <sz val="11"/>
      <name val="Palatino Linotype"/>
      <family val="1"/>
      <charset val="204"/>
    </font>
    <font>
      <b/>
      <i/>
      <sz val="11"/>
      <name val="Palatino Linotype"/>
      <family val="1"/>
      <charset val="204"/>
    </font>
    <font>
      <sz val="11"/>
      <name val="Arial Cyr"/>
      <charset val="204"/>
    </font>
    <font>
      <i/>
      <sz val="11"/>
      <name val="Palatino Linotype"/>
      <family val="1"/>
      <charset val="204"/>
    </font>
    <font>
      <i/>
      <sz val="9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Calibri"/>
      <family val="2"/>
      <charset val="204"/>
      <scheme val="minor"/>
    </font>
    <font>
      <i/>
      <sz val="12"/>
      <name val="Palatino Linotype"/>
      <family val="1"/>
      <charset val="204"/>
    </font>
    <font>
      <b/>
      <i/>
      <sz val="12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9" fillId="0" borderId="0" xfId="0" applyFont="1"/>
    <xf numFmtId="0" fontId="6" fillId="0" borderId="0" xfId="0" applyFont="1" applyBorder="1" applyAlignment="1"/>
    <xf numFmtId="0" fontId="5" fillId="0" borderId="3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0" fontId="11" fillId="0" borderId="19" xfId="0" applyNumberFormat="1" applyFont="1" applyBorder="1" applyAlignment="1">
      <alignment horizontal="center"/>
    </xf>
    <xf numFmtId="10" fontId="11" fillId="0" borderId="15" xfId="0" applyNumberFormat="1" applyFont="1" applyBorder="1" applyAlignment="1">
      <alignment horizontal="center"/>
    </xf>
    <xf numFmtId="10" fontId="12" fillId="0" borderId="25" xfId="0" applyNumberFormat="1" applyFont="1" applyBorder="1" applyAlignment="1">
      <alignment horizontal="center"/>
    </xf>
    <xf numFmtId="10" fontId="12" fillId="0" borderId="26" xfId="0" applyNumberFormat="1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7" fillId="0" borderId="0" xfId="0" applyFont="1"/>
    <xf numFmtId="0" fontId="3" fillId="0" borderId="0" xfId="0" applyFont="1"/>
    <xf numFmtId="0" fontId="6" fillId="0" borderId="0" xfId="0" applyFont="1" applyBorder="1" applyAlignment="1"/>
    <xf numFmtId="0" fontId="3" fillId="0" borderId="0" xfId="0" applyFont="1" applyAlignment="1">
      <alignment horizontal="center"/>
    </xf>
    <xf numFmtId="0" fontId="12" fillId="0" borderId="8" xfId="0" applyFont="1" applyBorder="1" applyAlignment="1">
      <alignment vertical="center"/>
    </xf>
    <xf numFmtId="0" fontId="11" fillId="0" borderId="28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49" fontId="11" fillId="0" borderId="3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9" fontId="11" fillId="0" borderId="32" xfId="0" applyNumberFormat="1" applyFont="1" applyBorder="1" applyAlignment="1">
      <alignment horizontal="center"/>
    </xf>
    <xf numFmtId="168" fontId="13" fillId="2" borderId="18" xfId="0" applyNumberFormat="1" applyFont="1" applyFill="1" applyBorder="1" applyAlignment="1">
      <alignment wrapText="1"/>
    </xf>
    <xf numFmtId="10" fontId="11" fillId="3" borderId="15" xfId="0" applyNumberFormat="1" applyFont="1" applyFill="1" applyBorder="1" applyAlignment="1">
      <alignment horizontal="center"/>
    </xf>
    <xf numFmtId="167" fontId="11" fillId="3" borderId="15" xfId="0" applyNumberFormat="1" applyFont="1" applyFill="1" applyBorder="1" applyAlignment="1">
      <alignment horizontal="center"/>
    </xf>
    <xf numFmtId="169" fontId="11" fillId="3" borderId="15" xfId="0" applyNumberFormat="1" applyFont="1" applyFill="1" applyBorder="1" applyAlignment="1">
      <alignment horizontal="center"/>
    </xf>
    <xf numFmtId="164" fontId="11" fillId="3" borderId="15" xfId="0" applyNumberFormat="1" applyFont="1" applyFill="1" applyBorder="1" applyAlignment="1">
      <alignment horizontal="center"/>
    </xf>
    <xf numFmtId="167" fontId="11" fillId="3" borderId="35" xfId="0" applyNumberFormat="1" applyFont="1" applyFill="1" applyBorder="1" applyAlignment="1">
      <alignment horizontal="center"/>
    </xf>
    <xf numFmtId="167" fontId="11" fillId="3" borderId="18" xfId="0" applyNumberFormat="1" applyFont="1" applyFill="1" applyBorder="1" applyAlignment="1">
      <alignment horizontal="center"/>
    </xf>
    <xf numFmtId="167" fontId="11" fillId="2" borderId="22" xfId="0" applyNumberFormat="1" applyFont="1" applyFill="1" applyBorder="1" applyAlignment="1">
      <alignment horizontal="center"/>
    </xf>
    <xf numFmtId="169" fontId="11" fillId="2" borderId="15" xfId="0" applyNumberFormat="1" applyFont="1" applyFill="1" applyBorder="1" applyAlignment="1">
      <alignment horizontal="center"/>
    </xf>
    <xf numFmtId="2" fontId="11" fillId="2" borderId="18" xfId="0" applyNumberFormat="1" applyFont="1" applyFill="1" applyBorder="1" applyAlignment="1">
      <alignment horizontal="center"/>
    </xf>
    <xf numFmtId="0" fontId="1" fillId="0" borderId="18" xfId="0" applyFont="1" applyBorder="1"/>
    <xf numFmtId="49" fontId="11" fillId="0" borderId="18" xfId="0" applyNumberFormat="1" applyFont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10" fontId="11" fillId="2" borderId="15" xfId="0" applyNumberFormat="1" applyFont="1" applyFill="1" applyBorder="1" applyAlignment="1">
      <alignment horizontal="center"/>
    </xf>
    <xf numFmtId="167" fontId="11" fillId="2" borderId="35" xfId="0" applyNumberFormat="1" applyFont="1" applyFill="1" applyBorder="1" applyAlignment="1">
      <alignment horizontal="center"/>
    </xf>
    <xf numFmtId="167" fontId="11" fillId="2" borderId="15" xfId="0" applyNumberFormat="1" applyFont="1" applyFill="1" applyBorder="1" applyAlignment="1">
      <alignment horizontal="center"/>
    </xf>
    <xf numFmtId="2" fontId="11" fillId="2" borderId="22" xfId="0" applyNumberFormat="1" applyFont="1" applyFill="1" applyBorder="1" applyAlignment="1">
      <alignment horizontal="center"/>
    </xf>
    <xf numFmtId="2" fontId="11" fillId="2" borderId="35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/>
    <xf numFmtId="2" fontId="11" fillId="2" borderId="23" xfId="0" applyNumberFormat="1" applyFont="1" applyFill="1" applyBorder="1"/>
    <xf numFmtId="10" fontId="11" fillId="2" borderId="18" xfId="0" applyNumberFormat="1" applyFont="1" applyFill="1" applyBorder="1" applyAlignment="1">
      <alignment horizontal="center"/>
    </xf>
    <xf numFmtId="49" fontId="11" fillId="2" borderId="18" xfId="0" applyNumberFormat="1" applyFont="1" applyFill="1" applyBorder="1" applyAlignment="1">
      <alignment horizontal="center"/>
    </xf>
    <xf numFmtId="166" fontId="11" fillId="2" borderId="18" xfId="0" applyNumberFormat="1" applyFont="1" applyFill="1" applyBorder="1" applyAlignment="1">
      <alignment horizontal="center"/>
    </xf>
    <xf numFmtId="2" fontId="11" fillId="2" borderId="18" xfId="0" applyNumberFormat="1" applyFont="1" applyFill="1" applyBorder="1"/>
    <xf numFmtId="170" fontId="11" fillId="2" borderId="18" xfId="0" applyNumberFormat="1" applyFont="1" applyFill="1" applyBorder="1" applyAlignment="1">
      <alignment horizontal="center"/>
    </xf>
    <xf numFmtId="167" fontId="11" fillId="2" borderId="27" xfId="0" applyNumberFormat="1" applyFont="1" applyFill="1" applyBorder="1" applyAlignment="1">
      <alignment horizontal="center"/>
    </xf>
    <xf numFmtId="169" fontId="11" fillId="3" borderId="19" xfId="0" applyNumberFormat="1" applyFont="1" applyFill="1" applyBorder="1" applyAlignment="1">
      <alignment horizontal="center"/>
    </xf>
    <xf numFmtId="169" fontId="11" fillId="0" borderId="19" xfId="0" applyNumberFormat="1" applyFont="1" applyBorder="1" applyAlignment="1">
      <alignment horizontal="center"/>
    </xf>
    <xf numFmtId="169" fontId="11" fillId="2" borderId="18" xfId="0" applyNumberFormat="1" applyFont="1" applyFill="1" applyBorder="1" applyAlignment="1">
      <alignment horizontal="center"/>
    </xf>
    <xf numFmtId="169" fontId="11" fillId="3" borderId="18" xfId="0" applyNumberFormat="1" applyFont="1" applyFill="1" applyBorder="1" applyAlignment="1">
      <alignment horizontal="center"/>
    </xf>
    <xf numFmtId="0" fontId="1" fillId="0" borderId="0" xfId="0" applyFont="1" applyBorder="1"/>
    <xf numFmtId="167" fontId="11" fillId="3" borderId="18" xfId="0" applyNumberFormat="1" applyFont="1" applyFill="1" applyBorder="1"/>
    <xf numFmtId="167" fontId="12" fillId="3" borderId="24" xfId="0" applyNumberFormat="1" applyFont="1" applyFill="1" applyBorder="1" applyAlignment="1">
      <alignment horizontal="center"/>
    </xf>
    <xf numFmtId="166" fontId="6" fillId="0" borderId="0" xfId="0" applyNumberFormat="1" applyFont="1" applyBorder="1"/>
    <xf numFmtId="167" fontId="6" fillId="0" borderId="0" xfId="0" applyNumberFormat="1" applyFont="1" applyBorder="1"/>
    <xf numFmtId="49" fontId="6" fillId="0" borderId="0" xfId="0" applyNumberFormat="1" applyFont="1" applyBorder="1"/>
    <xf numFmtId="166" fontId="11" fillId="2" borderId="15" xfId="0" applyNumberFormat="1" applyFont="1" applyFill="1" applyBorder="1" applyAlignment="1">
      <alignment horizontal="center"/>
    </xf>
    <xf numFmtId="2" fontId="11" fillId="2" borderId="20" xfId="0" applyNumberFormat="1" applyFont="1" applyFill="1" applyBorder="1" applyAlignment="1">
      <alignment horizontal="center"/>
    </xf>
    <xf numFmtId="2" fontId="11" fillId="2" borderId="27" xfId="0" applyNumberFormat="1" applyFont="1" applyFill="1" applyBorder="1" applyAlignment="1">
      <alignment horizontal="center"/>
    </xf>
    <xf numFmtId="2" fontId="11" fillId="2" borderId="18" xfId="0" applyNumberFormat="1" applyFont="1" applyFill="1" applyBorder="1" applyAlignment="1"/>
    <xf numFmtId="167" fontId="11" fillId="3" borderId="21" xfId="0" applyNumberFormat="1" applyFont="1" applyFill="1" applyBorder="1" applyAlignment="1">
      <alignment horizontal="center"/>
    </xf>
    <xf numFmtId="2" fontId="11" fillId="3" borderId="21" xfId="0" applyNumberFormat="1" applyFont="1" applyFill="1" applyBorder="1" applyAlignment="1">
      <alignment horizontal="center"/>
    </xf>
    <xf numFmtId="170" fontId="11" fillId="3" borderId="21" xfId="0" applyNumberFormat="1" applyFont="1" applyFill="1" applyBorder="1" applyAlignment="1">
      <alignment horizontal="center"/>
    </xf>
    <xf numFmtId="170" fontId="11" fillId="3" borderId="18" xfId="0" applyNumberFormat="1" applyFont="1" applyFill="1" applyBorder="1" applyAlignment="1">
      <alignment horizontal="center"/>
    </xf>
    <xf numFmtId="2" fontId="11" fillId="3" borderId="18" xfId="0" applyNumberFormat="1" applyFont="1" applyFill="1" applyBorder="1" applyAlignment="1">
      <alignment horizontal="center"/>
    </xf>
    <xf numFmtId="166" fontId="11" fillId="3" borderId="15" xfId="0" applyNumberFormat="1" applyFont="1" applyFill="1" applyBorder="1" applyAlignment="1">
      <alignment horizontal="center"/>
    </xf>
    <xf numFmtId="2" fontId="11" fillId="3" borderId="35" xfId="0" applyNumberFormat="1" applyFont="1" applyFill="1" applyBorder="1" applyAlignment="1">
      <alignment horizontal="center"/>
    </xf>
    <xf numFmtId="166" fontId="11" fillId="3" borderId="35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164" fontId="11" fillId="2" borderId="19" xfId="0" applyNumberFormat="1" applyFont="1" applyFill="1" applyBorder="1" applyAlignment="1">
      <alignment horizontal="center"/>
    </xf>
    <xf numFmtId="168" fontId="13" fillId="2" borderId="12" xfId="0" applyNumberFormat="1" applyFont="1" applyFill="1" applyBorder="1" applyAlignment="1">
      <alignment horizontal="right" wrapText="1"/>
    </xf>
    <xf numFmtId="49" fontId="12" fillId="3" borderId="2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14" fillId="0" borderId="29" xfId="0" applyNumberFormat="1" applyFont="1" applyBorder="1" applyAlignment="1">
      <alignment horizontal="center"/>
    </xf>
    <xf numFmtId="0" fontId="14" fillId="0" borderId="38" xfId="0" applyNumberFormat="1" applyFont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/>
    </xf>
    <xf numFmtId="0" fontId="14" fillId="2" borderId="21" xfId="0" applyFont="1" applyFill="1" applyBorder="1" applyAlignment="1">
      <alignment horizontal="center" vertical="center" wrapText="1"/>
    </xf>
    <xf numFmtId="0" fontId="14" fillId="0" borderId="38" xfId="0" applyNumberFormat="1" applyFont="1" applyBorder="1" applyAlignment="1">
      <alignment horizontal="center" wrapText="1"/>
    </xf>
    <xf numFmtId="0" fontId="14" fillId="2" borderId="3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1" xfId="0" applyFont="1" applyFill="1" applyBorder="1"/>
    <xf numFmtId="0" fontId="14" fillId="2" borderId="31" xfId="0" applyFon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/>
    <xf numFmtId="2" fontId="14" fillId="0" borderId="18" xfId="0" applyNumberFormat="1" applyFont="1" applyBorder="1" applyAlignment="1">
      <alignment horizontal="center" vertical="center"/>
    </xf>
    <xf numFmtId="0" fontId="14" fillId="0" borderId="3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2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14" fillId="2" borderId="18" xfId="0" applyFont="1" applyFill="1" applyBorder="1" applyAlignment="1">
      <alignment horizontal="center" vertical="center"/>
    </xf>
    <xf numFmtId="165" fontId="14" fillId="2" borderId="16" xfId="0" applyNumberFormat="1" applyFon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2" fontId="14" fillId="0" borderId="16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2" fontId="14" fillId="0" borderId="27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m-fs\&#1086;&#1073;&#1097;&#1072;&#1082;\&#1052;&#1080;&#1085;&#1077;&#1088;&#1072;&#1083;&#1044;&#1088;&#1072;&#1075;&#1052;&#1077;&#1090;\&#1050;&#1054;&#1052;&#1052;&#1045;&#1056;&#1063;&#1045;&#1057;&#1050;&#1048;&#1049;%20&#1054;&#1058;&#1044;&#1045;&#1051;\&#1053;&#1072;&#1095;&#1072;&#1083;&#1100;&#1085;&#1080;&#1082;%20&#1050;&#1054;\&#1054;&#1073;&#1097;&#1077;&#1077;-&#1088;&#1072;&#1079;&#1085;&#1086;&#1077;\&#1054;&#1087;&#1080;&#1089;&#1100;%20&#1086;&#1090;&#1075;&#1088;&#1091;&#1079;&#1082;&#1072;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воды"/>
      <sheetName val="Опись3"/>
      <sheetName val="Опись8"/>
      <sheetName val="Опись9"/>
      <sheetName val="Опись10"/>
      <sheetName val="Опись11"/>
      <sheetName val="Опись12"/>
      <sheetName val="Опись13"/>
      <sheetName val="Опись14"/>
      <sheetName val="Опись15"/>
      <sheetName val="Опись16"/>
      <sheetName val="Опись17"/>
      <sheetName val="Опись18"/>
      <sheetName val="Опись19"/>
      <sheetName val="Опись20"/>
      <sheetName val="Опись21"/>
      <sheetName val="Опись22"/>
      <sheetName val="Опись23"/>
      <sheetName val="Опись24"/>
      <sheetName val="Опись25"/>
      <sheetName val="Опись26"/>
      <sheetName val="Опись27"/>
      <sheetName val="Опись28"/>
      <sheetName val="Опись29"/>
      <sheetName val="Опись30"/>
      <sheetName val="Опись31"/>
      <sheetName val="Опись32"/>
      <sheetName val="Опись33"/>
      <sheetName val="Опись34"/>
      <sheetName val="Опись35"/>
      <sheetName val="Опись36"/>
      <sheetName val="Опись37"/>
      <sheetName val="Опись39"/>
      <sheetName val="Опись40"/>
      <sheetName val="Опись41"/>
      <sheetName val="Опись42"/>
      <sheetName val="Опись43"/>
      <sheetName val="Опись44"/>
      <sheetName val="Опись45"/>
      <sheetName val="Опись46"/>
      <sheetName val="Опись47"/>
      <sheetName val="Опись48"/>
      <sheetName val="Опись49"/>
      <sheetName val="Опись58"/>
      <sheetName val="Опись59"/>
      <sheetName val="Опись60"/>
      <sheetName val="Опись61"/>
      <sheetName val="Опись62"/>
      <sheetName val="Опись63"/>
      <sheetName val="Опись64"/>
      <sheetName val="Опись65"/>
      <sheetName val="Опись66"/>
      <sheetName val="Опись67"/>
      <sheetName val="Опись68"/>
      <sheetName val="Опись69"/>
      <sheetName val="Опись71"/>
      <sheetName val="Опись72"/>
      <sheetName val="Опись73"/>
      <sheetName val="Опись74"/>
      <sheetName val="Опись77"/>
      <sheetName val="Опись78"/>
      <sheetName val="Опись79"/>
      <sheetName val="Опись80"/>
      <sheetName val="Опись81"/>
      <sheetName val="Опись82"/>
      <sheetName val="Опись83"/>
      <sheetName val="Опись84"/>
      <sheetName val="Опись85"/>
      <sheetName val="Опись86"/>
      <sheetName val="Опись87"/>
      <sheetName val="Опись88"/>
      <sheetName val="Опись89"/>
      <sheetName val="Опись90"/>
      <sheetName val="Опись91"/>
      <sheetName val="Опись92"/>
      <sheetName val="Опись93"/>
      <sheetName val="Опись94"/>
      <sheetName val="Опись95"/>
      <sheetName val="Опись96"/>
      <sheetName val="Опись97"/>
      <sheetName val="Опись98"/>
      <sheetName val="Опись99"/>
      <sheetName val="Опись100"/>
    </sheetNames>
    <sheetDataSet>
      <sheetData sheetId="0" refreshError="1">
        <row r="2">
          <cell r="A2" t="str">
            <v>ОАО "Екатеринбугский завод по обработке цветных металлов"</v>
          </cell>
          <cell r="B2" t="str">
            <v>620014, РФ, г. Екатеринбург, ул. Ленина, 8</v>
          </cell>
        </row>
        <row r="3">
          <cell r="A3" t="str">
            <v>ЗАО "Кыштымский медеэлектролитный завод"</v>
          </cell>
          <cell r="B3" t="str">
            <v>456870, г. Кыштым Челябинской обл., ул. П. Коммуны, 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W51"/>
  <sheetViews>
    <sheetView tabSelected="1" view="pageBreakPreview" topLeftCell="A3" zoomScaleNormal="50" zoomScaleSheetLayoutView="100" workbookViewId="0">
      <selection activeCell="D27" sqref="D27"/>
    </sheetView>
  </sheetViews>
  <sheetFormatPr defaultRowHeight="12.75"/>
  <cols>
    <col min="1" max="1" width="1.28515625" customWidth="1"/>
    <col min="2" max="2" width="4.7109375" customWidth="1"/>
    <col min="3" max="3" width="19.7109375" customWidth="1"/>
    <col min="4" max="4" width="42.42578125" customWidth="1"/>
    <col min="5" max="5" width="13.140625" customWidth="1"/>
    <col min="6" max="6" width="23.85546875" customWidth="1"/>
    <col min="7" max="7" width="21.28515625" customWidth="1"/>
    <col min="8" max="8" width="36.5703125" customWidth="1"/>
    <col min="9" max="9" width="11" hidden="1" customWidth="1"/>
    <col min="10" max="10" width="8.7109375" hidden="1" customWidth="1"/>
    <col min="11" max="11" width="7.42578125" hidden="1" customWidth="1"/>
    <col min="12" max="12" width="8.28515625" hidden="1" customWidth="1"/>
    <col min="13" max="13" width="6.7109375" hidden="1" customWidth="1"/>
    <col min="14" max="14" width="7.28515625" hidden="1" customWidth="1"/>
    <col min="15" max="15" width="8.42578125" hidden="1" customWidth="1"/>
    <col min="16" max="16" width="9.140625" hidden="1" customWidth="1"/>
    <col min="17" max="17" width="9.42578125" hidden="1" customWidth="1"/>
    <col min="18" max="18" width="9.5703125" hidden="1" customWidth="1"/>
    <col min="19" max="19" width="8" hidden="1" customWidth="1"/>
    <col min="20" max="21" width="6.7109375" hidden="1" customWidth="1"/>
    <col min="22" max="22" width="7.5703125" hidden="1" customWidth="1"/>
  </cols>
  <sheetData>
    <row r="1" spans="2:22" ht="14.25" hidden="1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18.75" hidden="1" customHeight="1">
      <c r="B2" s="2"/>
      <c r="C2" s="30"/>
      <c r="D2" s="2"/>
      <c r="E2" s="2"/>
      <c r="F2" s="30"/>
      <c r="G2" s="2"/>
      <c r="H2" s="2"/>
      <c r="I2" s="2"/>
      <c r="J2" s="125" t="s">
        <v>0</v>
      </c>
      <c r="K2" s="125"/>
      <c r="L2" s="2" t="s">
        <v>1</v>
      </c>
      <c r="M2" s="2">
        <v>1</v>
      </c>
      <c r="N2" s="2"/>
      <c r="O2" s="2"/>
      <c r="P2" s="2"/>
      <c r="Q2" s="2"/>
      <c r="R2" s="2"/>
      <c r="S2" s="2"/>
      <c r="T2" s="2"/>
      <c r="U2" s="2"/>
      <c r="V2" s="2"/>
    </row>
    <row r="3" spans="2:22" ht="14.45" customHeight="1">
      <c r="B3" s="126" t="s">
        <v>95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2:22" s="7" customFormat="1" ht="19.5" customHeight="1">
      <c r="B4" s="5" t="s">
        <v>2</v>
      </c>
      <c r="C4" s="5"/>
      <c r="D4" s="6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2:22" s="7" customFormat="1" ht="14.45" customHeight="1">
      <c r="B5" s="5" t="s">
        <v>3</v>
      </c>
      <c r="C5" s="5"/>
      <c r="D5" s="6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</row>
    <row r="6" spans="2:22" s="7" customFormat="1" ht="14.45" customHeight="1">
      <c r="B6" s="5" t="s">
        <v>4</v>
      </c>
      <c r="C6" s="5"/>
      <c r="D6" s="6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</row>
    <row r="7" spans="2:22" s="7" customFormat="1" ht="14.45" customHeight="1">
      <c r="B7" s="6"/>
      <c r="C7" s="6"/>
      <c r="D7" s="6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</row>
    <row r="8" spans="2:22" s="7" customFormat="1" ht="14.45" customHeight="1">
      <c r="B8" s="6"/>
      <c r="C8" s="6"/>
      <c r="D8" s="6"/>
      <c r="E8" s="128" t="s">
        <v>5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</row>
    <row r="9" spans="2:22" s="7" customFormat="1" ht="35.25" customHeight="1">
      <c r="B9" s="124" t="s">
        <v>94</v>
      </c>
      <c r="C9" s="124"/>
      <c r="D9" s="124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</row>
    <row r="10" spans="2:22" s="7" customFormat="1" ht="15" customHeight="1">
      <c r="B10" s="5" t="s">
        <v>6</v>
      </c>
      <c r="C10" s="5"/>
      <c r="D10" s="6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</row>
    <row r="11" spans="2:22" s="7" customFormat="1" ht="15" customHeight="1">
      <c r="B11" s="5" t="s">
        <v>7</v>
      </c>
      <c r="C11" s="5"/>
      <c r="D11" s="6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</row>
    <row r="12" spans="2:22" s="7" customFormat="1" ht="15" customHeight="1">
      <c r="B12" s="8"/>
      <c r="C12" s="29"/>
      <c r="D12" s="6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</row>
    <row r="13" spans="2:22" ht="15" customHeight="1" thickBo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2:22" s="10" customFormat="1" ht="12.75" customHeight="1" thickTop="1">
      <c r="B14" s="9" t="s">
        <v>8</v>
      </c>
      <c r="C14" s="92" t="s">
        <v>48</v>
      </c>
      <c r="D14" s="92" t="s">
        <v>41</v>
      </c>
      <c r="E14" s="92" t="s">
        <v>9</v>
      </c>
      <c r="F14" s="93" t="s">
        <v>50</v>
      </c>
      <c r="G14" s="129" t="s">
        <v>10</v>
      </c>
      <c r="H14" s="130"/>
      <c r="I14" s="131" t="s">
        <v>11</v>
      </c>
      <c r="J14" s="132"/>
      <c r="K14" s="132"/>
      <c r="L14" s="132"/>
      <c r="M14" s="132"/>
      <c r="N14" s="132"/>
      <c r="O14" s="132"/>
      <c r="P14" s="132" t="s">
        <v>12</v>
      </c>
      <c r="Q14" s="132"/>
      <c r="R14" s="132"/>
      <c r="S14" s="132"/>
      <c r="T14" s="132"/>
      <c r="U14" s="132"/>
      <c r="V14" s="133"/>
    </row>
    <row r="15" spans="2:22" s="10" customFormat="1" ht="12" customHeight="1">
      <c r="B15" s="11" t="s">
        <v>13</v>
      </c>
      <c r="C15" s="94"/>
      <c r="D15" s="95" t="s">
        <v>42</v>
      </c>
      <c r="E15" s="96" t="s">
        <v>14</v>
      </c>
      <c r="F15" s="97" t="s">
        <v>49</v>
      </c>
      <c r="G15" s="134" t="s">
        <v>43</v>
      </c>
      <c r="H15" s="135"/>
      <c r="I15" s="136" t="s">
        <v>15</v>
      </c>
      <c r="J15" s="136"/>
      <c r="K15" s="136"/>
      <c r="L15" s="136"/>
      <c r="M15" s="136"/>
      <c r="N15" s="136"/>
      <c r="O15" s="137"/>
      <c r="P15" s="136" t="s">
        <v>16</v>
      </c>
      <c r="Q15" s="136"/>
      <c r="R15" s="136"/>
      <c r="S15" s="136"/>
      <c r="T15" s="136"/>
      <c r="U15" s="136"/>
      <c r="V15" s="138"/>
    </row>
    <row r="16" spans="2:22" s="10" customFormat="1" ht="25.5" customHeight="1" thickBot="1">
      <c r="B16" s="12"/>
      <c r="C16" s="98"/>
      <c r="D16" s="99" t="s">
        <v>17</v>
      </c>
      <c r="E16" s="100"/>
      <c r="F16" s="101" t="s">
        <v>47</v>
      </c>
      <c r="G16" s="102" t="s">
        <v>18</v>
      </c>
      <c r="H16" s="103" t="s">
        <v>19</v>
      </c>
      <c r="I16" s="14" t="s">
        <v>20</v>
      </c>
      <c r="J16" s="15" t="s">
        <v>21</v>
      </c>
      <c r="K16" s="15" t="s">
        <v>22</v>
      </c>
      <c r="L16" s="15" t="s">
        <v>23</v>
      </c>
      <c r="M16" s="15" t="s">
        <v>24</v>
      </c>
      <c r="N16" s="16" t="s">
        <v>25</v>
      </c>
      <c r="O16" s="90" t="s">
        <v>65</v>
      </c>
      <c r="P16" s="13" t="s">
        <v>20</v>
      </c>
      <c r="Q16" s="15" t="s">
        <v>21</v>
      </c>
      <c r="R16" s="17" t="s">
        <v>22</v>
      </c>
      <c r="S16" s="17" t="s">
        <v>23</v>
      </c>
      <c r="T16" s="15" t="s">
        <v>24</v>
      </c>
      <c r="U16" s="17" t="s">
        <v>25</v>
      </c>
      <c r="V16" s="38" t="s">
        <v>65</v>
      </c>
    </row>
    <row r="17" spans="2:23" s="10" customFormat="1" ht="44.25" customHeight="1" thickTop="1" thickBot="1">
      <c r="B17" s="32" t="s">
        <v>34</v>
      </c>
      <c r="C17" s="104" t="s">
        <v>67</v>
      </c>
      <c r="D17" s="105" t="s">
        <v>68</v>
      </c>
      <c r="E17" s="145">
        <v>1</v>
      </c>
      <c r="F17" s="106" t="s">
        <v>69</v>
      </c>
      <c r="G17" s="146"/>
      <c r="H17" s="148">
        <v>14111.56</v>
      </c>
      <c r="I17" s="66">
        <v>1.05E-4</v>
      </c>
      <c r="J17" s="66">
        <v>4.0850000000000001E-3</v>
      </c>
      <c r="K17" s="89"/>
      <c r="L17" s="66">
        <v>7.5560000000000002E-3</v>
      </c>
      <c r="M17" s="18" t="str">
        <f>IF(T17&gt;" ",T17/$H$17/1000," ")</f>
        <v xml:space="preserve"> </v>
      </c>
      <c r="N17" s="67" t="str">
        <f>IF(U17&gt;" ",U17/$H$17/1000," ")</f>
        <v xml:space="preserve"> </v>
      </c>
      <c r="O17" s="19"/>
      <c r="P17" s="43">
        <f>0.0534+0.2019</f>
        <v>0.25529999999999997</v>
      </c>
      <c r="Q17" s="40">
        <f>2.9124+5.8733+0.3236+0.809</f>
        <v>9.9183000000000003</v>
      </c>
      <c r="R17" s="56"/>
      <c r="S17" s="40">
        <v>18.344799999999999</v>
      </c>
      <c r="T17" s="77"/>
      <c r="U17" s="77"/>
      <c r="V17" s="77"/>
    </row>
    <row r="18" spans="2:23" s="10" customFormat="1" ht="39.75" customHeight="1" thickTop="1" thickBot="1">
      <c r="B18" s="33" t="s">
        <v>35</v>
      </c>
      <c r="C18" s="107" t="s">
        <v>70</v>
      </c>
      <c r="D18" s="105" t="s">
        <v>71</v>
      </c>
      <c r="E18" s="145"/>
      <c r="F18" s="108" t="s">
        <v>72</v>
      </c>
      <c r="G18" s="147"/>
      <c r="H18" s="149"/>
      <c r="I18" s="41">
        <v>6.0000000000000002E-6</v>
      </c>
      <c r="J18" s="66">
        <v>1.9999999999999999E-6</v>
      </c>
      <c r="K18" s="41">
        <v>3.8900000000000002E-4</v>
      </c>
      <c r="L18" s="51"/>
      <c r="M18" s="51" t="str">
        <f t="shared" ref="M18:O18" si="0">IF(T18&gt;" ",T18/$H$18/1000," ")</f>
        <v xml:space="preserve"> </v>
      </c>
      <c r="N18" s="51" t="str">
        <f t="shared" si="0"/>
        <v xml:space="preserve"> </v>
      </c>
      <c r="O18" s="51" t="str">
        <f t="shared" si="0"/>
        <v xml:space="preserve"> </v>
      </c>
      <c r="P18" s="43">
        <f>0.001+0.0029+0.001</f>
        <v>4.8999999999999998E-3</v>
      </c>
      <c r="Q18" s="40">
        <v>1.6999999999999999E-3</v>
      </c>
      <c r="R18" s="40">
        <f>0.003+0.0011+0.2912+0.0011</f>
        <v>0.2964</v>
      </c>
      <c r="S18" s="53"/>
      <c r="T18" s="54"/>
      <c r="U18" s="54"/>
      <c r="V18" s="78"/>
    </row>
    <row r="19" spans="2:23" s="10" customFormat="1" ht="16.5" customHeight="1" thickTop="1">
      <c r="B19" s="33" t="s">
        <v>36</v>
      </c>
      <c r="C19" s="107" t="s">
        <v>73</v>
      </c>
      <c r="D19" s="109" t="s">
        <v>56</v>
      </c>
      <c r="E19" s="145"/>
      <c r="F19" s="110" t="s">
        <v>74</v>
      </c>
      <c r="G19" s="147"/>
      <c r="H19" s="149"/>
      <c r="I19" s="51"/>
      <c r="J19" s="66">
        <v>1.6969999999999999E-3</v>
      </c>
      <c r="K19" s="41">
        <v>2.4160000000000002E-3</v>
      </c>
      <c r="L19" s="51" t="str">
        <f t="shared" ref="L19:M19" si="1">IF(S19&gt;" ",S19/$H$19/1000," ")</f>
        <v xml:space="preserve"> </v>
      </c>
      <c r="M19" s="51" t="str">
        <f t="shared" si="1"/>
        <v xml:space="preserve"> </v>
      </c>
      <c r="N19" s="46"/>
      <c r="O19" s="46"/>
      <c r="P19" s="55"/>
      <c r="Q19" s="40">
        <f>0.53088</f>
        <v>0.53088000000000002</v>
      </c>
      <c r="R19" s="85">
        <v>0.75600000000000001</v>
      </c>
      <c r="S19" s="56"/>
      <c r="T19" s="54"/>
      <c r="U19" s="45"/>
      <c r="V19" s="65"/>
    </row>
    <row r="20" spans="2:23" s="10" customFormat="1" ht="18" customHeight="1">
      <c r="B20" s="33" t="s">
        <v>37</v>
      </c>
      <c r="C20" s="107" t="s">
        <v>75</v>
      </c>
      <c r="D20" s="109" t="s">
        <v>52</v>
      </c>
      <c r="E20" s="145"/>
      <c r="F20" s="111" t="s">
        <v>76</v>
      </c>
      <c r="G20" s="147"/>
      <c r="H20" s="149"/>
      <c r="I20" s="41">
        <v>1.3178E-2</v>
      </c>
      <c r="J20" s="50"/>
      <c r="K20" s="51"/>
      <c r="L20" s="51" t="str">
        <f t="shared" ref="L20:O20" si="2">IF(S20&gt;" ",S20/$H$20/1000," ")</f>
        <v xml:space="preserve"> </v>
      </c>
      <c r="M20" s="51" t="str">
        <f t="shared" si="2"/>
        <v xml:space="preserve"> </v>
      </c>
      <c r="N20" s="51" t="str">
        <f t="shared" si="2"/>
        <v xml:space="preserve"> </v>
      </c>
      <c r="O20" s="51" t="str">
        <f t="shared" si="2"/>
        <v xml:space="preserve"> </v>
      </c>
      <c r="P20" s="86">
        <f>0.4+1.44+0.1038</f>
        <v>1.9438</v>
      </c>
      <c r="Q20" s="56"/>
      <c r="R20" s="56"/>
      <c r="S20" s="56"/>
      <c r="T20" s="54"/>
      <c r="U20" s="54"/>
      <c r="V20" s="78"/>
    </row>
    <row r="21" spans="2:23" s="10" customFormat="1" ht="18" customHeight="1">
      <c r="B21" s="34" t="s">
        <v>38</v>
      </c>
      <c r="C21" s="107" t="s">
        <v>77</v>
      </c>
      <c r="D21" s="109" t="s">
        <v>54</v>
      </c>
      <c r="E21" s="145"/>
      <c r="F21" s="111" t="s">
        <v>78</v>
      </c>
      <c r="G21" s="147"/>
      <c r="H21" s="149"/>
      <c r="I21" s="51"/>
      <c r="J21" s="51" t="str">
        <f t="shared" ref="J21:O21" si="3">IF(Q21&gt;" ",Q21/$H$21/1000," ")</f>
        <v xml:space="preserve"> </v>
      </c>
      <c r="K21" s="39">
        <v>1</v>
      </c>
      <c r="L21" s="51" t="str">
        <f t="shared" si="3"/>
        <v xml:space="preserve"> </v>
      </c>
      <c r="M21" s="51"/>
      <c r="N21" s="51" t="str">
        <f t="shared" si="3"/>
        <v xml:space="preserve"> </v>
      </c>
      <c r="O21" s="51" t="str">
        <f t="shared" si="3"/>
        <v xml:space="preserve"> </v>
      </c>
      <c r="P21" s="52"/>
      <c r="Q21" s="56"/>
      <c r="R21" s="40">
        <v>68.39</v>
      </c>
      <c r="S21" s="56"/>
      <c r="T21" s="57"/>
      <c r="U21" s="58"/>
      <c r="V21" s="79"/>
    </row>
    <row r="22" spans="2:23" s="10" customFormat="1" ht="18" customHeight="1">
      <c r="B22" s="34" t="s">
        <v>39</v>
      </c>
      <c r="C22" s="107" t="s">
        <v>79</v>
      </c>
      <c r="D22" s="109" t="s">
        <v>80</v>
      </c>
      <c r="E22" s="145"/>
      <c r="F22" s="110" t="s">
        <v>81</v>
      </c>
      <c r="G22" s="147"/>
      <c r="H22" s="149"/>
      <c r="I22" s="39">
        <v>0.05</v>
      </c>
      <c r="J22" s="51" t="str">
        <f t="shared" ref="J22:O22" si="4">IF(Q22&gt;" ",Q22/$H$22/1000," ")</f>
        <v xml:space="preserve"> </v>
      </c>
      <c r="K22" s="39">
        <v>0.95</v>
      </c>
      <c r="L22" s="51" t="str">
        <f t="shared" si="4"/>
        <v xml:space="preserve"> </v>
      </c>
      <c r="M22" s="51" t="str">
        <f t="shared" si="4"/>
        <v xml:space="preserve"> </v>
      </c>
      <c r="N22" s="51" t="str">
        <f t="shared" si="4"/>
        <v xml:space="preserve"> </v>
      </c>
      <c r="O22" s="51" t="str">
        <f t="shared" si="4"/>
        <v xml:space="preserve"> </v>
      </c>
      <c r="P22" s="87">
        <f>20.58+9.303</f>
        <v>29.882999999999999</v>
      </c>
      <c r="Q22" s="56"/>
      <c r="R22" s="85">
        <f>391.05+176.757</f>
        <v>567.80700000000002</v>
      </c>
      <c r="S22" s="56"/>
      <c r="T22" s="57"/>
      <c r="U22" s="58"/>
      <c r="V22" s="79"/>
    </row>
    <row r="23" spans="2:23" s="10" customFormat="1" ht="18" customHeight="1">
      <c r="B23" s="34" t="s">
        <v>51</v>
      </c>
      <c r="C23" s="107" t="s">
        <v>82</v>
      </c>
      <c r="D23" s="109" t="s">
        <v>61</v>
      </c>
      <c r="E23" s="145"/>
      <c r="F23" s="112" t="s">
        <v>83</v>
      </c>
      <c r="G23" s="147"/>
      <c r="H23" s="149"/>
      <c r="I23" s="42">
        <v>2.7999999999999998E-4</v>
      </c>
      <c r="J23" s="41">
        <v>1.0470999999999999E-2</v>
      </c>
      <c r="K23" s="51" t="str">
        <f t="shared" ref="K23:O23" si="5">IF(R23&gt;" ",R23/$H$23/1000," ")</f>
        <v xml:space="preserve"> </v>
      </c>
      <c r="L23" s="51" t="str">
        <f t="shared" si="5"/>
        <v xml:space="preserve"> </v>
      </c>
      <c r="M23" s="51" t="str">
        <f t="shared" si="5"/>
        <v xml:space="preserve"> </v>
      </c>
      <c r="N23" s="51" t="str">
        <f t="shared" si="5"/>
        <v xml:space="preserve"> </v>
      </c>
      <c r="O23" s="51" t="str">
        <f t="shared" si="5"/>
        <v xml:space="preserve"> </v>
      </c>
      <c r="P23" s="43">
        <f>0.0213+0.1321+0.2294</f>
        <v>0.38279999999999997</v>
      </c>
      <c r="Q23" s="40">
        <f>1.1645+8.2457+4.9186</f>
        <v>14.328799999999999</v>
      </c>
      <c r="R23" s="56"/>
      <c r="S23" s="56"/>
      <c r="T23" s="58"/>
      <c r="U23" s="58"/>
      <c r="V23" s="79"/>
    </row>
    <row r="24" spans="2:23" s="10" customFormat="1" ht="36" customHeight="1">
      <c r="B24" s="34" t="s">
        <v>53</v>
      </c>
      <c r="C24" s="107" t="s">
        <v>84</v>
      </c>
      <c r="D24" s="109" t="s">
        <v>64</v>
      </c>
      <c r="E24" s="145"/>
      <c r="F24" s="106" t="s">
        <v>85</v>
      </c>
      <c r="G24" s="147"/>
      <c r="H24" s="149"/>
      <c r="I24" s="46"/>
      <c r="J24" s="41">
        <v>0.57729900000000001</v>
      </c>
      <c r="K24" s="51"/>
      <c r="L24" s="51" t="str">
        <f t="shared" ref="L24:O24" si="6">IF(S24&gt;" ",S24/$H$24/1000," ")</f>
        <v xml:space="preserve"> </v>
      </c>
      <c r="M24" s="51" t="str">
        <f t="shared" si="6"/>
        <v xml:space="preserve"> </v>
      </c>
      <c r="N24" s="51" t="str">
        <f t="shared" si="6"/>
        <v xml:space="preserve"> </v>
      </c>
      <c r="O24" s="51" t="str">
        <f t="shared" si="6"/>
        <v xml:space="preserve"> </v>
      </c>
      <c r="P24" s="52"/>
      <c r="Q24" s="40">
        <f>2.6+5.944+204.36+30.77+30.07+394.57+400.01+6.132+28.616+126.728+660.84+31.42+246.16+0.722+0.722+906.04+438.6+1291.66+0.515+8.6723+25.217+10.22+14.462</f>
        <v>4865.0503000000017</v>
      </c>
      <c r="R24" s="56"/>
      <c r="S24" s="56"/>
      <c r="T24" s="58"/>
      <c r="U24" s="58"/>
      <c r="V24" s="79"/>
    </row>
    <row r="25" spans="2:23" s="10" customFormat="1" ht="27.75" customHeight="1">
      <c r="B25" s="34" t="s">
        <v>55</v>
      </c>
      <c r="C25" s="107" t="s">
        <v>84</v>
      </c>
      <c r="D25" s="109" t="s">
        <v>64</v>
      </c>
      <c r="E25" s="150">
        <v>1</v>
      </c>
      <c r="F25" s="106" t="s">
        <v>86</v>
      </c>
      <c r="G25" s="151"/>
      <c r="H25" s="153">
        <v>11169</v>
      </c>
      <c r="I25" s="51"/>
      <c r="J25" s="41">
        <v>0.53451099999999996</v>
      </c>
      <c r="K25" s="46"/>
      <c r="L25" s="51"/>
      <c r="M25" s="51" t="str">
        <f t="shared" ref="M25:O25" si="7">IF(T25&gt;" ",T25/$H$25/1000," ")</f>
        <v xml:space="preserve"> </v>
      </c>
      <c r="N25" s="50"/>
      <c r="O25" s="51" t="str">
        <f t="shared" si="7"/>
        <v xml:space="preserve"> </v>
      </c>
      <c r="P25" s="52"/>
      <c r="Q25" s="40">
        <f>323.57+226.216+68.12+806.13+282.77+1244.188+20.5503+1761.55</f>
        <v>4733.0942999999997</v>
      </c>
      <c r="R25" s="76"/>
      <c r="S25" s="53"/>
      <c r="T25" s="59"/>
      <c r="U25" s="59"/>
      <c r="V25" s="63"/>
    </row>
    <row r="26" spans="2:23" s="10" customFormat="1" ht="18" customHeight="1">
      <c r="B26" s="34" t="s">
        <v>57</v>
      </c>
      <c r="C26" s="107" t="s">
        <v>87</v>
      </c>
      <c r="D26" s="105" t="s">
        <v>88</v>
      </c>
      <c r="E26" s="150"/>
      <c r="F26" s="113" t="s">
        <v>89</v>
      </c>
      <c r="G26" s="152"/>
      <c r="H26" s="149"/>
      <c r="I26" s="69">
        <v>2.8770000000000002E-3</v>
      </c>
      <c r="J26" s="69">
        <v>2.0869999999999999E-3</v>
      </c>
      <c r="K26" s="68"/>
      <c r="L26" s="69">
        <v>1.1900000000000001E-3</v>
      </c>
      <c r="M26" s="60"/>
      <c r="N26" s="60"/>
      <c r="O26" s="60"/>
      <c r="P26" s="80">
        <f>0.304+6.3044+0.0481</f>
        <v>6.6565000000000003</v>
      </c>
      <c r="Q26" s="44">
        <f>0.15+4.6678+0.0106</f>
        <v>4.8284000000000002</v>
      </c>
      <c r="R26" s="62"/>
      <c r="S26" s="44">
        <f>0.5599+2.193</f>
        <v>2.7528999999999999</v>
      </c>
      <c r="T26" s="63"/>
      <c r="U26" s="63"/>
      <c r="V26" s="63"/>
    </row>
    <row r="27" spans="2:23" s="35" customFormat="1" ht="19.5" customHeight="1">
      <c r="B27" s="37" t="s">
        <v>58</v>
      </c>
      <c r="C27" s="107" t="s">
        <v>87</v>
      </c>
      <c r="D27" s="105" t="s">
        <v>88</v>
      </c>
      <c r="E27" s="114">
        <v>1</v>
      </c>
      <c r="F27" s="108">
        <v>10630.5</v>
      </c>
      <c r="G27" s="115"/>
      <c r="H27" s="116">
        <v>10630.5</v>
      </c>
      <c r="I27" s="69">
        <v>1.335E-3</v>
      </c>
      <c r="J27" s="69">
        <v>9.8200000000000002E-4</v>
      </c>
      <c r="K27" s="60"/>
      <c r="L27" s="69">
        <v>5.1800000000000001E-4</v>
      </c>
      <c r="M27" s="60"/>
      <c r="N27" s="60"/>
      <c r="O27" s="60"/>
      <c r="P27" s="80">
        <f>0.918+0.608+6.3044+6.3044+0.05355</f>
        <v>14.18835</v>
      </c>
      <c r="Q27" s="44">
        <f>0.6835+0.42+4.6678+4.6678</f>
        <v>10.4391</v>
      </c>
      <c r="R27" s="47"/>
      <c r="S27" s="44">
        <f>0.5599+2.193+0.5599+2.193</f>
        <v>5.5057999999999998</v>
      </c>
      <c r="T27" s="63"/>
      <c r="U27" s="63"/>
      <c r="V27" s="63"/>
      <c r="W27" s="70"/>
    </row>
    <row r="28" spans="2:23" s="36" customFormat="1" ht="18" customHeight="1">
      <c r="B28" s="34" t="s">
        <v>59</v>
      </c>
      <c r="C28" s="107" t="s">
        <v>87</v>
      </c>
      <c r="D28" s="105" t="s">
        <v>88</v>
      </c>
      <c r="E28" s="114">
        <v>1</v>
      </c>
      <c r="F28" s="111">
        <v>10075.200000000001</v>
      </c>
      <c r="G28" s="115"/>
      <c r="H28" s="116">
        <v>10075.200000000001</v>
      </c>
      <c r="I28" s="69">
        <v>1.1E-5</v>
      </c>
      <c r="J28" s="60"/>
      <c r="K28" s="60"/>
      <c r="L28" s="60"/>
      <c r="M28" s="60"/>
      <c r="N28" s="60"/>
      <c r="O28" s="60"/>
      <c r="P28" s="82">
        <v>0.1071</v>
      </c>
      <c r="Q28" s="47"/>
      <c r="R28" s="64"/>
      <c r="S28" s="47"/>
      <c r="T28" s="63"/>
      <c r="U28" s="63"/>
      <c r="V28" s="63"/>
      <c r="W28" s="70"/>
    </row>
    <row r="29" spans="2:23" s="36" customFormat="1" ht="40.5" customHeight="1">
      <c r="B29" s="34" t="s">
        <v>60</v>
      </c>
      <c r="C29" s="107" t="s">
        <v>90</v>
      </c>
      <c r="D29" s="105" t="s">
        <v>91</v>
      </c>
      <c r="E29" s="114">
        <v>1</v>
      </c>
      <c r="F29" s="111">
        <v>11449.36</v>
      </c>
      <c r="G29" s="115"/>
      <c r="H29" s="116">
        <v>11449.36</v>
      </c>
      <c r="I29" s="69">
        <v>2.7239999999999999E-3</v>
      </c>
      <c r="J29" s="69">
        <v>7.6909999999999999E-3</v>
      </c>
      <c r="K29" s="69">
        <v>6.3E-5</v>
      </c>
      <c r="L29" s="69">
        <v>9.9999999999999995E-7</v>
      </c>
      <c r="M29" s="60"/>
      <c r="N29" s="60"/>
      <c r="O29" s="69">
        <v>2.5999999999999998E-5</v>
      </c>
      <c r="P29" s="80">
        <f>0.14+0.1+5.5188+0.041431+0.385+25</f>
        <v>31.185231000000002</v>
      </c>
      <c r="Q29" s="44">
        <f>4.184+0.2+65.0756+0.187161+1.17+17.24</f>
        <v>88.056760999999995</v>
      </c>
      <c r="R29" s="44">
        <f>0.6886+0.0042+0.024</f>
        <v>0.71679999999999999</v>
      </c>
      <c r="S29" s="44">
        <v>1.06E-2</v>
      </c>
      <c r="T29" s="63"/>
      <c r="U29" s="63"/>
      <c r="V29" s="71">
        <v>0.29239999999999999</v>
      </c>
      <c r="W29" s="70"/>
    </row>
    <row r="30" spans="2:23" s="36" customFormat="1" ht="24" customHeight="1">
      <c r="B30" s="34" t="s">
        <v>62</v>
      </c>
      <c r="C30" s="107" t="s">
        <v>90</v>
      </c>
      <c r="D30" s="117" t="s">
        <v>91</v>
      </c>
      <c r="E30" s="150">
        <v>1</v>
      </c>
      <c r="F30" s="111" t="s">
        <v>92</v>
      </c>
      <c r="G30" s="155"/>
      <c r="H30" s="153">
        <v>11095.6</v>
      </c>
      <c r="I30" s="69">
        <v>2.415E-3</v>
      </c>
      <c r="J30" s="69">
        <v>3.8800000000000002E-3</v>
      </c>
      <c r="K30" s="60" t="str">
        <f t="shared" ref="K30:O30" si="8">IF(R30&gt;" ",R30/$H$30/1000," ")</f>
        <v xml:space="preserve"> </v>
      </c>
      <c r="L30" s="60" t="str">
        <f t="shared" si="8"/>
        <v xml:space="preserve"> </v>
      </c>
      <c r="M30" s="60" t="str">
        <f t="shared" si="8"/>
        <v xml:space="preserve"> </v>
      </c>
      <c r="N30" s="60" t="str">
        <f t="shared" si="8"/>
        <v xml:space="preserve"> </v>
      </c>
      <c r="O30" s="60" t="str">
        <f t="shared" si="8"/>
        <v xml:space="preserve"> </v>
      </c>
      <c r="P30" s="81">
        <v>15.56</v>
      </c>
      <c r="Q30" s="84">
        <v>25</v>
      </c>
      <c r="R30" s="47"/>
      <c r="S30" s="47"/>
      <c r="T30" s="63"/>
      <c r="U30" s="63"/>
      <c r="V30" s="63"/>
      <c r="W30" s="70"/>
    </row>
    <row r="31" spans="2:23" s="48" customFormat="1" ht="18" customHeight="1">
      <c r="B31" s="49" t="s">
        <v>63</v>
      </c>
      <c r="C31" s="107" t="s">
        <v>87</v>
      </c>
      <c r="D31" s="105" t="s">
        <v>88</v>
      </c>
      <c r="E31" s="150"/>
      <c r="F31" s="111" t="s">
        <v>93</v>
      </c>
      <c r="G31" s="156"/>
      <c r="H31" s="154"/>
      <c r="I31" s="69">
        <v>1.2E-5</v>
      </c>
      <c r="J31" s="60"/>
      <c r="K31" s="60"/>
      <c r="L31" s="60"/>
      <c r="M31" s="60"/>
      <c r="N31" s="60"/>
      <c r="O31" s="60"/>
      <c r="P31" s="83">
        <v>5.355E-2</v>
      </c>
      <c r="Q31" s="61"/>
      <c r="R31" s="47"/>
      <c r="S31" s="47"/>
      <c r="T31" s="63"/>
      <c r="U31" s="63"/>
      <c r="V31" s="63"/>
      <c r="W31" s="70"/>
    </row>
    <row r="32" spans="2:23" s="10" customFormat="1" ht="18" customHeight="1" thickBot="1">
      <c r="B32" s="31"/>
      <c r="C32" s="118"/>
      <c r="D32" s="119" t="s">
        <v>26</v>
      </c>
      <c r="E32" s="120">
        <f>SUM(E17:E30)</f>
        <v>6</v>
      </c>
      <c r="F32" s="121"/>
      <c r="G32" s="122">
        <f>SUM(G17:G30)</f>
        <v>0</v>
      </c>
      <c r="H32" s="123">
        <f>SUM(H17:H30)</f>
        <v>68531.22</v>
      </c>
      <c r="I32" s="20" t="s">
        <v>27</v>
      </c>
      <c r="J32" s="21" t="s">
        <v>27</v>
      </c>
      <c r="K32" s="21" t="s">
        <v>27</v>
      </c>
      <c r="L32" s="21" t="s">
        <v>27</v>
      </c>
      <c r="M32" s="21" t="s">
        <v>27</v>
      </c>
      <c r="N32" s="22" t="s">
        <v>27</v>
      </c>
      <c r="O32" s="23" t="s">
        <v>27</v>
      </c>
      <c r="P32" s="88">
        <f>SUM(P17:P31)</f>
        <v>100.22053100000001</v>
      </c>
      <c r="Q32" s="91">
        <f>SUM(Q17:Q31)</f>
        <v>9751.2485410000008</v>
      </c>
      <c r="R32" s="72">
        <f>SUM(R17:R31)</f>
        <v>637.96620000000007</v>
      </c>
      <c r="S32" s="72">
        <f>SUM(S17:S31)</f>
        <v>26.614100000000001</v>
      </c>
      <c r="T32" s="23">
        <f>SUM(T17:T30)</f>
        <v>0</v>
      </c>
      <c r="U32" s="22">
        <f>SUM(U17:U30)</f>
        <v>0</v>
      </c>
      <c r="V32" s="72">
        <f>SUM(V17:V30)</f>
        <v>0.29239999999999999</v>
      </c>
    </row>
    <row r="33" spans="2:22" s="7" customFormat="1" ht="15.75" customHeight="1" thickTop="1">
      <c r="B33" s="140" t="s">
        <v>28</v>
      </c>
      <c r="C33" s="140"/>
      <c r="D33" s="140"/>
      <c r="E33" s="141"/>
      <c r="F33" s="140"/>
      <c r="G33" s="140"/>
      <c r="H33" s="141"/>
      <c r="I33" s="140"/>
      <c r="J33" s="140"/>
      <c r="K33" s="140"/>
      <c r="L33" s="140"/>
      <c r="M33" s="140"/>
      <c r="N33" s="140" t="str">
        <f>IF(E4=[1]Заводы!A2,[1]Заводы!B2,IF(E4=[1]Заводы!A3,[1]Заводы!B3," "))</f>
        <v xml:space="preserve"> </v>
      </c>
      <c r="O33" s="140"/>
      <c r="P33" s="140"/>
      <c r="Q33" s="140"/>
      <c r="R33" s="140"/>
      <c r="S33" s="140"/>
      <c r="T33" s="140"/>
      <c r="U33" s="140"/>
      <c r="V33" s="24"/>
    </row>
    <row r="34" spans="2:22" s="7" customFormat="1" ht="15.75" customHeight="1">
      <c r="B34" s="6" t="s">
        <v>29</v>
      </c>
      <c r="C34" s="6"/>
      <c r="D34" s="6"/>
      <c r="E34" s="142" t="s">
        <v>30</v>
      </c>
      <c r="F34" s="142"/>
      <c r="G34" s="142"/>
      <c r="H34" s="143" t="s">
        <v>66</v>
      </c>
      <c r="I34" s="143"/>
      <c r="J34" s="143"/>
      <c r="K34" s="143"/>
      <c r="L34" s="6"/>
      <c r="M34" s="6"/>
      <c r="N34" s="6"/>
      <c r="O34" s="6"/>
      <c r="P34" s="75"/>
      <c r="Q34" s="75"/>
      <c r="R34" s="73"/>
      <c r="S34" s="74"/>
      <c r="T34" s="6"/>
      <c r="U34" s="6"/>
      <c r="V34" s="6"/>
    </row>
    <row r="35" spans="2:22" s="7" customFormat="1" ht="15.75" customHeight="1">
      <c r="B35" s="143" t="s">
        <v>31</v>
      </c>
      <c r="C35" s="143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6"/>
      <c r="U35" s="6"/>
      <c r="V35" s="6"/>
    </row>
    <row r="36" spans="2:22" s="7" customFormat="1" ht="15.75" customHeight="1">
      <c r="B36" s="6"/>
      <c r="C36" s="6"/>
      <c r="D36" s="6" t="s">
        <v>40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s="7" customFormat="1" ht="14.2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s="7" customFormat="1" ht="20.25" customHeight="1">
      <c r="B38" s="4"/>
      <c r="C38" s="4"/>
      <c r="D38" s="4"/>
      <c r="E38" s="4"/>
      <c r="F38" s="4"/>
      <c r="G38" s="4"/>
      <c r="H38" s="4"/>
      <c r="I38" s="4"/>
      <c r="J38" s="4"/>
      <c r="K38" s="139" t="s">
        <v>44</v>
      </c>
      <c r="L38" s="139"/>
      <c r="M38" s="139"/>
      <c r="N38" s="139"/>
      <c r="O38" s="139"/>
      <c r="P38" s="25"/>
      <c r="Q38" s="25"/>
      <c r="R38" s="25"/>
      <c r="S38" s="25"/>
      <c r="T38" s="25" t="s">
        <v>33</v>
      </c>
      <c r="U38" s="25"/>
      <c r="V38" s="25"/>
    </row>
    <row r="39" spans="2:22" s="7" customFormat="1" ht="20.25" customHeight="1">
      <c r="B39" s="4"/>
      <c r="C39" s="4"/>
      <c r="D39" s="4"/>
      <c r="E39" s="4"/>
      <c r="F39" s="4"/>
      <c r="G39" s="4"/>
      <c r="H39" s="4"/>
      <c r="I39" s="4"/>
      <c r="J39" s="4"/>
      <c r="K39" s="139" t="s">
        <v>45</v>
      </c>
      <c r="L39" s="139"/>
      <c r="M39" s="139"/>
      <c r="N39" s="139"/>
      <c r="O39" s="139"/>
      <c r="P39" s="26"/>
      <c r="Q39" s="26"/>
      <c r="R39" s="26"/>
      <c r="S39" s="26"/>
      <c r="T39" s="25" t="s">
        <v>33</v>
      </c>
      <c r="U39" s="26"/>
      <c r="V39" s="26"/>
    </row>
    <row r="40" spans="2:22" s="7" customFormat="1" ht="20.25" customHeight="1">
      <c r="B40" s="4"/>
      <c r="C40" s="4"/>
      <c r="D40" s="27" t="s">
        <v>32</v>
      </c>
      <c r="E40" s="4"/>
      <c r="F40" s="4"/>
      <c r="G40" s="4"/>
      <c r="H40" s="4"/>
      <c r="I40" s="4"/>
      <c r="J40" s="4"/>
      <c r="K40" s="139" t="s">
        <v>46</v>
      </c>
      <c r="L40" s="139"/>
      <c r="M40" s="139"/>
      <c r="N40" s="139"/>
      <c r="O40" s="139"/>
      <c r="P40" s="26"/>
      <c r="Q40" s="26"/>
      <c r="R40" s="26"/>
      <c r="S40" s="26"/>
      <c r="T40" s="25" t="s">
        <v>33</v>
      </c>
      <c r="U40" s="26"/>
      <c r="V40" s="26"/>
    </row>
    <row r="41" spans="2:22" ht="14.45" customHeight="1">
      <c r="B41" s="3"/>
      <c r="C41" s="3"/>
      <c r="D41" s="2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ht="14.4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ht="14.4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4.4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4.45" customHeight="1"/>
    <row r="46" spans="2:22" ht="14.45" customHeight="1"/>
    <row r="47" spans="2:22" ht="14.45" customHeight="1"/>
    <row r="48" spans="2:22" ht="14.45" customHeight="1"/>
    <row r="49" ht="14.45" customHeight="1"/>
    <row r="50" ht="14.45" customHeight="1"/>
    <row r="51" ht="14.45" customHeight="1"/>
  </sheetData>
  <mergeCells count="36">
    <mergeCell ref="E25:E26"/>
    <mergeCell ref="G25:G26"/>
    <mergeCell ref="H25:H26"/>
    <mergeCell ref="E30:E31"/>
    <mergeCell ref="H30:H31"/>
    <mergeCell ref="G30:G31"/>
    <mergeCell ref="G15:H15"/>
    <mergeCell ref="I15:O15"/>
    <mergeCell ref="P15:V15"/>
    <mergeCell ref="E12:V12"/>
    <mergeCell ref="K40:O40"/>
    <mergeCell ref="B33:M33"/>
    <mergeCell ref="N33:U33"/>
    <mergeCell ref="E34:G34"/>
    <mergeCell ref="H34:K34"/>
    <mergeCell ref="B35:D35"/>
    <mergeCell ref="E35:S35"/>
    <mergeCell ref="E17:E24"/>
    <mergeCell ref="G17:G24"/>
    <mergeCell ref="H17:H24"/>
    <mergeCell ref="K38:O38"/>
    <mergeCell ref="K39:O39"/>
    <mergeCell ref="E10:V10"/>
    <mergeCell ref="E11:V11"/>
    <mergeCell ref="G14:H14"/>
    <mergeCell ref="I14:O14"/>
    <mergeCell ref="P14:V14"/>
    <mergeCell ref="B9:D9"/>
    <mergeCell ref="J2:K2"/>
    <mergeCell ref="B3:V3"/>
    <mergeCell ref="E4:V4"/>
    <mergeCell ref="E5:V5"/>
    <mergeCell ref="E6:V6"/>
    <mergeCell ref="E7:V7"/>
    <mergeCell ref="E8:V8"/>
    <mergeCell ref="E9:V9"/>
  </mergeCells>
  <pageMargins left="0.59055118110236227" right="0" top="0.19685039370078741" bottom="0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Опись8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Detkina_TV</cp:lastModifiedBy>
  <cp:lastPrinted>2026-01-29T10:17:16Z</cp:lastPrinted>
  <dcterms:created xsi:type="dcterms:W3CDTF">2012-04-03T09:06:39Z</dcterms:created>
  <dcterms:modified xsi:type="dcterms:W3CDTF">2026-01-29T10:17:24Z</dcterms:modified>
</cp:coreProperties>
</file>